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gali4\OneDrive - University Of Houston\Documents\"/>
    </mc:Choice>
  </mc:AlternateContent>
  <xr:revisionPtr revIDLastSave="0" documentId="13_ncr:1_{9CEB1B37-BEF2-4DB7-B989-5321C4CC6F6D}" xr6:coauthVersionLast="36" xr6:coauthVersionMax="36" xr10:uidLastSave="{00000000-0000-0000-0000-000000000000}"/>
  <bookViews>
    <workbookView xWindow="0" yWindow="0" windowWidth="28800" windowHeight="12225" activeTab="2" xr2:uid="{00000000-000D-0000-FFFF-FFFF00000000}"/>
  </bookViews>
  <sheets>
    <sheet name="Instructions" sheetId="22" r:id="rId1"/>
    <sheet name="Contractor CP" sheetId="12" r:id="rId2"/>
    <sheet name="Paste Copy" sheetId="17" r:id="rId3"/>
    <sheet name="Roll Up" sheetId="14" state="hidden" r:id="rId4"/>
    <sheet name="info Grid" sheetId="19" state="hidden" r:id="rId5"/>
  </sheets>
  <calcPr calcId="191029"/>
  <customWorkbookViews>
    <customWorkbookView name="Ramirez, Jason S - Personal View" guid="{639ECF96-23BF-4DA5-8C9E-C3703B9A6C69}" mergeInterval="0" personalView="1" maximized="1" xWindow="-8" yWindow="-8" windowWidth="1936" windowHeight="1056" activeSheetId="2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9" i="12" l="1"/>
  <c r="G174" i="12"/>
  <c r="H174" i="12" s="1"/>
  <c r="J174" i="12" s="1"/>
  <c r="G173" i="12"/>
  <c r="H173" i="12" s="1"/>
  <c r="J173" i="12" s="1"/>
  <c r="G172" i="12"/>
  <c r="H172" i="12" s="1"/>
  <c r="J172" i="12" s="1"/>
  <c r="G171" i="12"/>
  <c r="H171" i="12" s="1"/>
  <c r="J171" i="12" s="1"/>
  <c r="H170" i="12"/>
  <c r="J170" i="12" s="1"/>
  <c r="G170" i="12"/>
  <c r="H168" i="12"/>
  <c r="AD169" i="12" s="1"/>
  <c r="G168" i="12"/>
  <c r="H164" i="12"/>
  <c r="J164" i="12" s="1"/>
  <c r="G164" i="12"/>
  <c r="G163" i="12"/>
  <c r="H163" i="12" s="1"/>
  <c r="J163" i="12" s="1"/>
  <c r="G162" i="12"/>
  <c r="H162" i="12" s="1"/>
  <c r="J162" i="12" s="1"/>
  <c r="H161" i="12"/>
  <c r="J161" i="12" s="1"/>
  <c r="G161" i="12"/>
  <c r="H160" i="12"/>
  <c r="J160" i="12" s="1"/>
  <c r="G160" i="12"/>
  <c r="H158" i="12"/>
  <c r="AD159" i="12" s="1"/>
  <c r="G158" i="12"/>
  <c r="H154" i="12"/>
  <c r="J154" i="12" s="1"/>
  <c r="G154" i="12"/>
  <c r="G153" i="12"/>
  <c r="H153" i="12" s="1"/>
  <c r="J153" i="12" s="1"/>
  <c r="G152" i="12"/>
  <c r="H152" i="12" s="1"/>
  <c r="J152" i="12" s="1"/>
  <c r="H151" i="12"/>
  <c r="J151" i="12" s="1"/>
  <c r="G151" i="12"/>
  <c r="H150" i="12"/>
  <c r="J150" i="12" s="1"/>
  <c r="G150" i="12"/>
  <c r="H148" i="12"/>
  <c r="AD149" i="12" s="1"/>
  <c r="G148" i="12"/>
  <c r="H144" i="12"/>
  <c r="J144" i="12" s="1"/>
  <c r="G144" i="12"/>
  <c r="G143" i="12"/>
  <c r="H143" i="12" s="1"/>
  <c r="J143" i="12" s="1"/>
  <c r="G142" i="12"/>
  <c r="H142" i="12" s="1"/>
  <c r="J142" i="12" s="1"/>
  <c r="H141" i="12"/>
  <c r="J141" i="12" s="1"/>
  <c r="G141" i="12"/>
  <c r="H140" i="12"/>
  <c r="J140" i="12" s="1"/>
  <c r="G140" i="12"/>
  <c r="H138" i="12"/>
  <c r="AD139" i="12" s="1"/>
  <c r="G138" i="12"/>
  <c r="H134" i="12"/>
  <c r="J134" i="12" s="1"/>
  <c r="G134" i="12"/>
  <c r="G133" i="12"/>
  <c r="H133" i="12" s="1"/>
  <c r="J133" i="12" s="1"/>
  <c r="G132" i="12"/>
  <c r="H132" i="12" s="1"/>
  <c r="J132" i="12" s="1"/>
  <c r="H131" i="12"/>
  <c r="J131" i="12" s="1"/>
  <c r="G131" i="12"/>
  <c r="H130" i="12"/>
  <c r="J130" i="12" s="1"/>
  <c r="G130" i="12"/>
  <c r="H128" i="12"/>
  <c r="AD129" i="12" s="1"/>
  <c r="G128" i="12"/>
  <c r="G124" i="12"/>
  <c r="H124" i="12" s="1"/>
  <c r="J124" i="12" s="1"/>
  <c r="G123" i="12"/>
  <c r="H123" i="12" s="1"/>
  <c r="J123" i="12" s="1"/>
  <c r="G122" i="12"/>
  <c r="H122" i="12" s="1"/>
  <c r="J122" i="12" s="1"/>
  <c r="G121" i="12"/>
  <c r="H121" i="12" s="1"/>
  <c r="J121" i="12" s="1"/>
  <c r="G120" i="12"/>
  <c r="H120" i="12" s="1"/>
  <c r="J120" i="12" s="1"/>
  <c r="K118" i="12" s="1"/>
  <c r="G118" i="12"/>
  <c r="H118" i="12" s="1"/>
  <c r="H114" i="12"/>
  <c r="J114" i="12" s="1"/>
  <c r="G114" i="12"/>
  <c r="G113" i="12"/>
  <c r="H113" i="12" s="1"/>
  <c r="J113" i="12" s="1"/>
  <c r="H112" i="12"/>
  <c r="J112" i="12" s="1"/>
  <c r="G112" i="12"/>
  <c r="H111" i="12"/>
  <c r="J111" i="12" s="1"/>
  <c r="G111" i="12"/>
  <c r="H110" i="12"/>
  <c r="J110" i="12" s="1"/>
  <c r="G110" i="12"/>
  <c r="H108" i="12"/>
  <c r="AD109" i="12" s="1"/>
  <c r="G108" i="12"/>
  <c r="G104" i="12"/>
  <c r="H104" i="12" s="1"/>
  <c r="J104" i="12" s="1"/>
  <c r="G103" i="12"/>
  <c r="H103" i="12" s="1"/>
  <c r="J103" i="12" s="1"/>
  <c r="G102" i="12"/>
  <c r="H102" i="12" s="1"/>
  <c r="J102" i="12" s="1"/>
  <c r="G101" i="12"/>
  <c r="H101" i="12" s="1"/>
  <c r="J101" i="12" s="1"/>
  <c r="H100" i="12"/>
  <c r="J100" i="12" s="1"/>
  <c r="G100" i="12"/>
  <c r="AD99" i="12"/>
  <c r="H98" i="12"/>
  <c r="AD100" i="12" s="1"/>
  <c r="G98" i="12"/>
  <c r="G94" i="12"/>
  <c r="H94" i="12" s="1"/>
  <c r="J94" i="12" s="1"/>
  <c r="G93" i="12"/>
  <c r="H93" i="12" s="1"/>
  <c r="J93" i="12" s="1"/>
  <c r="G92" i="12"/>
  <c r="H92" i="12" s="1"/>
  <c r="J92" i="12" s="1"/>
  <c r="G91" i="12"/>
  <c r="H91" i="12" s="1"/>
  <c r="J91" i="12" s="1"/>
  <c r="G90" i="12"/>
  <c r="H90" i="12" s="1"/>
  <c r="J90" i="12" s="1"/>
  <c r="G88" i="12"/>
  <c r="H88" i="12" s="1"/>
  <c r="H84" i="12"/>
  <c r="J84" i="12" s="1"/>
  <c r="G84" i="12"/>
  <c r="G83" i="12"/>
  <c r="H83" i="12" s="1"/>
  <c r="J83" i="12" s="1"/>
  <c r="G82" i="12"/>
  <c r="H82" i="12" s="1"/>
  <c r="J82" i="12" s="1"/>
  <c r="H81" i="12"/>
  <c r="J81" i="12" s="1"/>
  <c r="G81" i="12"/>
  <c r="H80" i="12"/>
  <c r="J80" i="12" s="1"/>
  <c r="G80" i="12"/>
  <c r="H78" i="12"/>
  <c r="AD79" i="12" s="1"/>
  <c r="G78" i="12"/>
  <c r="G74" i="12"/>
  <c r="H74" i="12" s="1"/>
  <c r="J74" i="12" s="1"/>
  <c r="H73" i="12"/>
  <c r="J73" i="12" s="1"/>
  <c r="G73" i="12"/>
  <c r="G72" i="12"/>
  <c r="H72" i="12" s="1"/>
  <c r="J72" i="12" s="1"/>
  <c r="G71" i="12"/>
  <c r="H71" i="12" s="1"/>
  <c r="J71" i="12" s="1"/>
  <c r="G70" i="12"/>
  <c r="H70" i="12" s="1"/>
  <c r="J70" i="12" s="1"/>
  <c r="K68" i="12" s="1"/>
  <c r="G68" i="12"/>
  <c r="H68" i="12" s="1"/>
  <c r="K168" i="12" l="1"/>
  <c r="J168" i="12"/>
  <c r="AD171" i="12"/>
  <c r="AD170" i="12"/>
  <c r="AD172" i="12" s="1"/>
  <c r="AD173" i="12" s="1"/>
  <c r="K158" i="12"/>
  <c r="AD161" i="12"/>
  <c r="J158" i="12"/>
  <c r="AD160" i="12"/>
  <c r="AD162" i="12" s="1"/>
  <c r="AD163" i="12" s="1"/>
  <c r="K148" i="12"/>
  <c r="AD150" i="12"/>
  <c r="AD152" i="12" s="1"/>
  <c r="AD153" i="12" s="1"/>
  <c r="J148" i="12"/>
  <c r="AD151" i="12"/>
  <c r="K138" i="12"/>
  <c r="AD140" i="12"/>
  <c r="AD142" i="12" s="1"/>
  <c r="AD143" i="12" s="1"/>
  <c r="J138" i="12"/>
  <c r="AD141" i="12"/>
  <c r="K128" i="12"/>
  <c r="J128" i="12"/>
  <c r="AD131" i="12"/>
  <c r="AD130" i="12"/>
  <c r="AD132" i="12" s="1"/>
  <c r="AD133" i="12" s="1"/>
  <c r="J118" i="12"/>
  <c r="N118" i="12" s="1"/>
  <c r="AD119" i="12"/>
  <c r="AD120" i="12"/>
  <c r="AD121" i="12"/>
  <c r="AF119" i="12"/>
  <c r="AF120" i="12"/>
  <c r="AF121" i="12"/>
  <c r="M118" i="12"/>
  <c r="AD112" i="12"/>
  <c r="AD113" i="12" s="1"/>
  <c r="K108" i="12"/>
  <c r="J108" i="12"/>
  <c r="AD111" i="12"/>
  <c r="AD110" i="12"/>
  <c r="K98" i="12"/>
  <c r="AD101" i="12"/>
  <c r="AD102" i="12" s="1"/>
  <c r="AD103" i="12" s="1"/>
  <c r="J98" i="12"/>
  <c r="AD90" i="12"/>
  <c r="J88" i="12"/>
  <c r="AD89" i="12"/>
  <c r="AD91" i="12"/>
  <c r="K88" i="12"/>
  <c r="K78" i="12"/>
  <c r="J78" i="12"/>
  <c r="AD81" i="12"/>
  <c r="AD80" i="12"/>
  <c r="AD82" i="12" s="1"/>
  <c r="AD83" i="12" s="1"/>
  <c r="AD70" i="12"/>
  <c r="J68" i="12"/>
  <c r="AD71" i="12"/>
  <c r="AD69" i="12"/>
  <c r="AF69" i="12"/>
  <c r="AF70" i="12"/>
  <c r="M68" i="12"/>
  <c r="AF71" i="12"/>
  <c r="G64" i="12"/>
  <c r="H64" i="12" s="1"/>
  <c r="J64" i="12" s="1"/>
  <c r="G63" i="12"/>
  <c r="H63" i="12" s="1"/>
  <c r="J63" i="12" s="1"/>
  <c r="G62" i="12"/>
  <c r="H62" i="12" s="1"/>
  <c r="J62" i="12" s="1"/>
  <c r="G61" i="12"/>
  <c r="H61" i="12" s="1"/>
  <c r="J61" i="12" s="1"/>
  <c r="G60" i="12"/>
  <c r="H60" i="12" s="1"/>
  <c r="J60" i="12" s="1"/>
  <c r="G58" i="12"/>
  <c r="H58" i="12" s="1"/>
  <c r="G54" i="12"/>
  <c r="H54" i="12" s="1"/>
  <c r="J54" i="12" s="1"/>
  <c r="G53" i="12"/>
  <c r="H53" i="12" s="1"/>
  <c r="J53" i="12" s="1"/>
  <c r="G52" i="12"/>
  <c r="H52" i="12" s="1"/>
  <c r="J52" i="12" s="1"/>
  <c r="G51" i="12"/>
  <c r="H51" i="12" s="1"/>
  <c r="J51" i="12" s="1"/>
  <c r="G50" i="12"/>
  <c r="H50" i="12" s="1"/>
  <c r="J50" i="12" s="1"/>
  <c r="G48" i="12"/>
  <c r="H48" i="12" s="1"/>
  <c r="G44" i="12"/>
  <c r="H44" i="12" s="1"/>
  <c r="J44" i="12" s="1"/>
  <c r="G43" i="12"/>
  <c r="H43" i="12" s="1"/>
  <c r="J43" i="12" s="1"/>
  <c r="G42" i="12"/>
  <c r="H42" i="12" s="1"/>
  <c r="J42" i="12" s="1"/>
  <c r="G41" i="12"/>
  <c r="H41" i="12" s="1"/>
  <c r="J41" i="12" s="1"/>
  <c r="G40" i="12"/>
  <c r="H40" i="12" s="1"/>
  <c r="J40" i="12" s="1"/>
  <c r="G38" i="12"/>
  <c r="H38" i="12" s="1"/>
  <c r="AK11" i="12"/>
  <c r="AK10" i="12"/>
  <c r="AK9" i="12"/>
  <c r="N168" i="12" l="1"/>
  <c r="AF169" i="12"/>
  <c r="AF170" i="12"/>
  <c r="M168" i="12"/>
  <c r="AF171" i="12"/>
  <c r="N158" i="12"/>
  <c r="AF159" i="12"/>
  <c r="AF162" i="12" s="1"/>
  <c r="AF163" i="12" s="1"/>
  <c r="AF160" i="12"/>
  <c r="M158" i="12"/>
  <c r="AF161" i="12"/>
  <c r="AF149" i="12"/>
  <c r="AF150" i="12"/>
  <c r="AF151" i="12"/>
  <c r="M148" i="12"/>
  <c r="N148" i="12"/>
  <c r="AF139" i="12"/>
  <c r="AF140" i="12"/>
  <c r="AF141" i="12"/>
  <c r="M138" i="12"/>
  <c r="N138" i="12"/>
  <c r="N128" i="12"/>
  <c r="AF129" i="12"/>
  <c r="AF132" i="12" s="1"/>
  <c r="AF133" i="12" s="1"/>
  <c r="AF130" i="12"/>
  <c r="M128" i="12"/>
  <c r="AF131" i="12"/>
  <c r="AF122" i="12"/>
  <c r="AF123" i="12" s="1"/>
  <c r="N120" i="12"/>
  <c r="N121" i="12"/>
  <c r="AD122" i="12"/>
  <c r="AD123" i="12" s="1"/>
  <c r="AF109" i="12"/>
  <c r="AF110" i="12"/>
  <c r="M108" i="12"/>
  <c r="N108" i="12" s="1"/>
  <c r="AF111" i="12"/>
  <c r="AF99" i="12"/>
  <c r="AF100" i="12"/>
  <c r="M98" i="12"/>
  <c r="N98" i="12" s="1"/>
  <c r="AF101" i="12"/>
  <c r="AF89" i="12"/>
  <c r="AF92" i="12" s="1"/>
  <c r="AF93" i="12" s="1"/>
  <c r="AF90" i="12"/>
  <c r="M88" i="12"/>
  <c r="AF91" i="12"/>
  <c r="AD92" i="12"/>
  <c r="AD93" i="12" s="1"/>
  <c r="N88" i="12"/>
  <c r="AF79" i="12"/>
  <c r="AF80" i="12"/>
  <c r="M78" i="12"/>
  <c r="N78" i="12" s="1"/>
  <c r="AF81" i="12"/>
  <c r="AF72" i="12"/>
  <c r="AF73" i="12" s="1"/>
  <c r="AD72" i="12"/>
  <c r="AD73" i="12" s="1"/>
  <c r="N68" i="12"/>
  <c r="AI41" i="12"/>
  <c r="AD39" i="12"/>
  <c r="AD40" i="12"/>
  <c r="AD41" i="12"/>
  <c r="AI51" i="12"/>
  <c r="AD50" i="12"/>
  <c r="AD49" i="12"/>
  <c r="AD51" i="12"/>
  <c r="AI61" i="12"/>
  <c r="AD60" i="12"/>
  <c r="AD61" i="12"/>
  <c r="AD59" i="12"/>
  <c r="K58" i="12"/>
  <c r="J58" i="12"/>
  <c r="AI59" i="12"/>
  <c r="AI60" i="12"/>
  <c r="K48" i="12"/>
  <c r="J48" i="12"/>
  <c r="AI49" i="12"/>
  <c r="AI50" i="12"/>
  <c r="K38" i="12"/>
  <c r="J38" i="12"/>
  <c r="AI40" i="12"/>
  <c r="AI39" i="12"/>
  <c r="AK12" i="12"/>
  <c r="G24" i="12"/>
  <c r="H24" i="12" s="1"/>
  <c r="AF172" i="12" l="1"/>
  <c r="AF173" i="12" s="1"/>
  <c r="N170" i="12"/>
  <c r="N171" i="12" s="1"/>
  <c r="N160" i="12"/>
  <c r="N161" i="12" s="1"/>
  <c r="N150" i="12"/>
  <c r="N151" i="12"/>
  <c r="AF152" i="12"/>
  <c r="AF153" i="12" s="1"/>
  <c r="N140" i="12"/>
  <c r="N141" i="12"/>
  <c r="AF142" i="12"/>
  <c r="AF143" i="12" s="1"/>
  <c r="N130" i="12"/>
  <c r="N131" i="12" s="1"/>
  <c r="N110" i="12"/>
  <c r="N111" i="12"/>
  <c r="AF112" i="12"/>
  <c r="AF113" i="12" s="1"/>
  <c r="N100" i="12"/>
  <c r="N101" i="12" s="1"/>
  <c r="AF102" i="12"/>
  <c r="AF103" i="12" s="1"/>
  <c r="N90" i="12"/>
  <c r="N91" i="12" s="1"/>
  <c r="N80" i="12"/>
  <c r="N81" i="12" s="1"/>
  <c r="AF82" i="12"/>
  <c r="AF83" i="12" s="1"/>
  <c r="N70" i="12"/>
  <c r="N71" i="12"/>
  <c r="AD42" i="12"/>
  <c r="AD43" i="12" s="1"/>
  <c r="AF40" i="12"/>
  <c r="AF39" i="12"/>
  <c r="AF41" i="12"/>
  <c r="AF50" i="12"/>
  <c r="AF49" i="12"/>
  <c r="AF51" i="12"/>
  <c r="AF60" i="12"/>
  <c r="AF59" i="12"/>
  <c r="AF61" i="12"/>
  <c r="AD52" i="12"/>
  <c r="AD53" i="12" s="1"/>
  <c r="AD62" i="12"/>
  <c r="AD63" i="12" s="1"/>
  <c r="AI62" i="12"/>
  <c r="AK60" i="12"/>
  <c r="M58" i="12"/>
  <c r="N58" i="12" s="1"/>
  <c r="N60" i="12" s="1"/>
  <c r="N61" i="12" s="1"/>
  <c r="AK59" i="12"/>
  <c r="AK61" i="12"/>
  <c r="AI52" i="12"/>
  <c r="AK50" i="12"/>
  <c r="M48" i="12"/>
  <c r="N48" i="12" s="1"/>
  <c r="N50" i="12" s="1"/>
  <c r="N51" i="12" s="1"/>
  <c r="AK49" i="12"/>
  <c r="AK51" i="12"/>
  <c r="AI42" i="12"/>
  <c r="AK40" i="12"/>
  <c r="M38" i="12"/>
  <c r="N38" i="12" s="1"/>
  <c r="N40" i="12" s="1"/>
  <c r="N41" i="12" s="1"/>
  <c r="AK39" i="12"/>
  <c r="AK41" i="12"/>
  <c r="I2" i="17"/>
  <c r="AF52" i="12" l="1"/>
  <c r="AF53" i="12" s="1"/>
  <c r="AF42" i="12"/>
  <c r="AF43" i="12" s="1"/>
  <c r="AF62" i="12"/>
  <c r="AF63" i="12" s="1"/>
  <c r="AK62" i="12"/>
  <c r="AK52" i="12"/>
  <c r="AK42" i="12"/>
  <c r="E3" i="17"/>
  <c r="G34" i="12" l="1"/>
  <c r="H34" i="12" s="1"/>
  <c r="J34" i="12" s="1"/>
  <c r="G33" i="12"/>
  <c r="H33" i="12" s="1"/>
  <c r="J33" i="12" s="1"/>
  <c r="G32" i="12"/>
  <c r="H32" i="12" s="1"/>
  <c r="J32" i="12" s="1"/>
  <c r="G31" i="12"/>
  <c r="H31" i="12" s="1"/>
  <c r="J31" i="12" s="1"/>
  <c r="G30" i="12"/>
  <c r="H30" i="12" s="1"/>
  <c r="J30" i="12" s="1"/>
  <c r="G28" i="12"/>
  <c r="H28" i="12" s="1"/>
  <c r="AD30" i="12" l="1"/>
  <c r="AD29" i="12"/>
  <c r="AD31" i="12"/>
  <c r="J28" i="12"/>
  <c r="AI30" i="12"/>
  <c r="AI29" i="12"/>
  <c r="AI31" i="12"/>
  <c r="K28" i="12"/>
  <c r="H6" i="12"/>
  <c r="AD11" i="12" s="1"/>
  <c r="AF31" i="12" l="1"/>
  <c r="AF30" i="12"/>
  <c r="AF29" i="12"/>
  <c r="AD32" i="12"/>
  <c r="AD33" i="12" s="1"/>
  <c r="AD9" i="12"/>
  <c r="AD10" i="12"/>
  <c r="AI32" i="12"/>
  <c r="M28" i="12"/>
  <c r="N28" i="12" s="1"/>
  <c r="AK31" i="12"/>
  <c r="AK30" i="12"/>
  <c r="AK29" i="12"/>
  <c r="H7" i="12"/>
  <c r="AI11" i="12"/>
  <c r="AI9" i="12"/>
  <c r="AI10" i="12"/>
  <c r="I2" i="19"/>
  <c r="AF32" i="12" l="1"/>
  <c r="AF33" i="12" s="1"/>
  <c r="N30" i="12"/>
  <c r="N31" i="12" s="1"/>
  <c r="AF10" i="12" s="1"/>
  <c r="AD12" i="12"/>
  <c r="AD13" i="12" s="1"/>
  <c r="AK32" i="12"/>
  <c r="AI12" i="12"/>
  <c r="A2" i="19"/>
  <c r="AF9" i="12" l="1"/>
  <c r="AF11" i="12"/>
  <c r="H10" i="12"/>
  <c r="B3" i="14"/>
  <c r="AF12" i="12" l="1"/>
  <c r="AF13" i="12" s="1"/>
  <c r="C41" i="14"/>
  <c r="B5" i="14" s="1"/>
  <c r="A23" i="19" l="1"/>
  <c r="A18" i="19"/>
  <c r="A17" i="19"/>
  <c r="A15" i="19"/>
  <c r="A19" i="19"/>
  <c r="H8" i="12" l="1"/>
  <c r="A21" i="19"/>
  <c r="A6" i="19"/>
  <c r="A14" i="19"/>
  <c r="A27" i="19"/>
  <c r="A25" i="19"/>
  <c r="A22" i="19"/>
  <c r="A13" i="19"/>
  <c r="A30" i="19"/>
  <c r="A9" i="19"/>
  <c r="A8" i="19"/>
  <c r="A31" i="19"/>
  <c r="A26" i="19"/>
  <c r="A32" i="19"/>
  <c r="A29" i="19"/>
  <c r="A7" i="19"/>
  <c r="A16" i="19"/>
  <c r="A20" i="19"/>
  <c r="A28" i="19"/>
  <c r="A24" i="19"/>
  <c r="A12" i="19" l="1"/>
  <c r="A11" i="19"/>
  <c r="A5" i="19"/>
  <c r="A10" i="19"/>
  <c r="H11" i="12" l="1"/>
  <c r="A4" i="19"/>
  <c r="H12" i="12" l="1"/>
  <c r="H13" i="12" l="1"/>
  <c r="H14" i="12"/>
  <c r="H15" i="12" l="1"/>
  <c r="A3" i="19" l="1"/>
  <c r="CA30" i="17" s="1" a="1"/>
  <c r="CA30" i="17" s="1"/>
  <c r="H17" i="12"/>
  <c r="CG29" i="17" l="1" a="1"/>
  <c r="CG29" i="17" s="1"/>
  <c r="CI7" i="17" a="1"/>
  <c r="CI7" i="17" s="1"/>
  <c r="CG26" i="17" a="1"/>
  <c r="CG26" i="17" s="1"/>
  <c r="CI3" i="17" a="1"/>
  <c r="CI3" i="17" s="1"/>
  <c r="CD29" i="17" a="1"/>
  <c r="CD29" i="17" s="1"/>
  <c r="CI24" i="17" a="1"/>
  <c r="CI24" i="17" s="1"/>
  <c r="CU13" i="17" a="1"/>
  <c r="CU13" i="17" s="1"/>
  <c r="CE2" i="17" a="1"/>
  <c r="CE2" i="17" s="1"/>
  <c r="BZ2" i="17" s="1"/>
  <c r="CD18" i="17" a="1"/>
  <c r="CD18" i="17" s="1"/>
  <c r="CD14" i="17" a="1"/>
  <c r="CD14" i="17" s="1"/>
  <c r="CI26" i="17" a="1"/>
  <c r="CI26" i="17" s="1"/>
  <c r="CA13" i="17" a="1"/>
  <c r="CA13" i="17" s="1"/>
  <c r="CE30" i="17" a="1"/>
  <c r="CE30" i="17" s="1"/>
  <c r="BZ30" i="17" s="1"/>
  <c r="CG8" i="17" a="1"/>
  <c r="CG8" i="17" s="1"/>
  <c r="CC24" i="17" a="1"/>
  <c r="CC24" i="17" s="1"/>
  <c r="CA23" i="17" a="1"/>
  <c r="CA23" i="17" s="1"/>
  <c r="CA24" i="17" a="1"/>
  <c r="CA24" i="17" s="1"/>
  <c r="CD23" i="17" a="1"/>
  <c r="CD23" i="17" s="1"/>
  <c r="CI31" i="17" a="1"/>
  <c r="CI31" i="17" s="1"/>
  <c r="CE6" i="17" a="1"/>
  <c r="CE6" i="17" s="1"/>
  <c r="BZ6" i="17" s="1"/>
  <c r="CE28" i="17" a="1"/>
  <c r="CE28" i="17" s="1"/>
  <c r="BZ28" i="17" s="1"/>
  <c r="CI29" i="17" a="1"/>
  <c r="CI29" i="17" s="1"/>
  <c r="CU6" i="17" a="1"/>
  <c r="CU6" i="17" s="1"/>
  <c r="CD27" i="17" a="1"/>
  <c r="CD27" i="17" s="1"/>
  <c r="CC14" i="17" a="1"/>
  <c r="CC14" i="17" s="1"/>
  <c r="CD21" i="17" a="1"/>
  <c r="CD21" i="17" s="1"/>
  <c r="CA29" i="17" a="1"/>
  <c r="CA29" i="17" s="1"/>
  <c r="CI8" i="17" a="1"/>
  <c r="CI8" i="17" s="1"/>
  <c r="CA3" i="17" a="1"/>
  <c r="CA3" i="17" s="1"/>
  <c r="CG5" i="17" a="1"/>
  <c r="CG5" i="17" s="1"/>
  <c r="CT28" i="17" a="1"/>
  <c r="CT28" i="17" s="1"/>
  <c r="CI22" i="17" a="1"/>
  <c r="CI22" i="17" s="1"/>
  <c r="CT7" i="17" a="1"/>
  <c r="CT7" i="17" s="1"/>
  <c r="CI10" i="17" a="1"/>
  <c r="CI10" i="17" s="1"/>
  <c r="CT30" i="17" a="1"/>
  <c r="CT30" i="17" s="1"/>
  <c r="CU18" i="17" a="1"/>
  <c r="CU18" i="17" s="1"/>
  <c r="CC3" i="17" a="1"/>
  <c r="CC3" i="17" s="1"/>
  <c r="CE27" i="17" a="1"/>
  <c r="CE27" i="17" s="1"/>
  <c r="BZ27" i="17" s="1"/>
  <c r="CT24" i="17" a="1"/>
  <c r="CT24" i="17" s="1"/>
  <c r="CD20" i="17" a="1"/>
  <c r="CD20" i="17" s="1"/>
  <c r="CG15" i="17" a="1"/>
  <c r="CG15" i="17" s="1"/>
  <c r="CT10" i="17" a="1"/>
  <c r="CT10" i="17" s="1"/>
  <c r="CT13" i="17" a="1"/>
  <c r="CT13" i="17" s="1"/>
  <c r="CA14" i="17" a="1"/>
  <c r="CA14" i="17" s="1"/>
  <c r="CI5" i="17" a="1"/>
  <c r="CI5" i="17" s="1"/>
  <c r="CD8" i="17" a="1"/>
  <c r="CD8" i="17" s="1"/>
  <c r="CC5" i="17" a="1"/>
  <c r="CC5" i="17" s="1"/>
  <c r="CC8" i="17" a="1"/>
  <c r="CC8" i="17" s="1"/>
  <c r="CT27" i="17" a="1"/>
  <c r="CT27" i="17" s="1"/>
  <c r="CA15" i="17" a="1"/>
  <c r="CA15" i="17" s="1"/>
  <c r="CE21" i="17" a="1"/>
  <c r="CE21" i="17" s="1"/>
  <c r="BZ21" i="17" s="1"/>
  <c r="CC19" i="17" a="1"/>
  <c r="CC19" i="17" s="1"/>
  <c r="CG25" i="17" a="1"/>
  <c r="CG25" i="17" s="1"/>
  <c r="CA16" i="17" a="1"/>
  <c r="CA16" i="17" s="1"/>
  <c r="CE12" i="17" a="1"/>
  <c r="CE12" i="17" s="1"/>
  <c r="BZ12" i="17" s="1"/>
  <c r="CG31" i="17" a="1"/>
  <c r="CG31" i="17" s="1"/>
  <c r="CT31" i="17" a="1"/>
  <c r="CT31" i="17" s="1"/>
  <c r="CT29" i="17" a="1"/>
  <c r="CT29" i="17" s="1"/>
  <c r="H19" i="12"/>
  <c r="E2" i="17"/>
  <c r="CG2" i="17" a="1"/>
  <c r="CG2" i="17" s="1"/>
  <c r="CG12" i="17" a="1"/>
  <c r="CG12" i="17" s="1"/>
  <c r="CE29" i="17" a="1"/>
  <c r="CE29" i="17" s="1"/>
  <c r="BZ29" i="17" s="1"/>
  <c r="CU17" i="17" a="1"/>
  <c r="CU17" i="17" s="1"/>
  <c r="CU8" i="17" a="1"/>
  <c r="CU8" i="17" s="1"/>
  <c r="CT6" i="17" a="1"/>
  <c r="CT6" i="17" s="1"/>
  <c r="CD9" i="17" a="1"/>
  <c r="CD9" i="17" s="1"/>
  <c r="CU28" i="17" a="1"/>
  <c r="CU28" i="17" s="1"/>
  <c r="CD13" i="17" a="1"/>
  <c r="CD13" i="17" s="1"/>
  <c r="CG6" i="17" a="1"/>
  <c r="CG6" i="17" s="1"/>
  <c r="CI17" i="17" a="1"/>
  <c r="CI17" i="17" s="1"/>
  <c r="CD6" i="17" a="1"/>
  <c r="CD6" i="17" s="1"/>
  <c r="CG21" i="17" a="1"/>
  <c r="CG21" i="17" s="1"/>
  <c r="CT12" i="17" a="1"/>
  <c r="CT12" i="17" s="1"/>
  <c r="CI13" i="17" a="1"/>
  <c r="CI13" i="17" s="1"/>
  <c r="CT16" i="17" a="1"/>
  <c r="CT16" i="17" s="1"/>
  <c r="CA5" i="17" a="1"/>
  <c r="CA5" i="17" s="1"/>
  <c r="CC18" i="17" a="1"/>
  <c r="CC18" i="17" s="1"/>
  <c r="CD25" i="17" a="1"/>
  <c r="CD25" i="17" s="1"/>
  <c r="CE15" i="17" a="1"/>
  <c r="CE15" i="17" s="1"/>
  <c r="BZ15" i="17" s="1"/>
  <c r="CG13" i="17" a="1"/>
  <c r="CG13" i="17" s="1"/>
  <c r="CD10" i="17" a="1"/>
  <c r="CD10" i="17" s="1"/>
  <c r="CC15" i="17" a="1"/>
  <c r="CC15" i="17" s="1"/>
  <c r="CD26" i="17" a="1"/>
  <c r="CD26" i="17" s="1"/>
  <c r="CE17" i="17" a="1"/>
  <c r="CE17" i="17" s="1"/>
  <c r="BZ17" i="17" s="1"/>
  <c r="CE5" i="17" a="1"/>
  <c r="CE5" i="17" s="1"/>
  <c r="BZ5" i="17" s="1"/>
  <c r="CG30" i="17" a="1"/>
  <c r="CG30" i="17" s="1"/>
  <c r="CI14" i="17" a="1"/>
  <c r="CI14" i="17" s="1"/>
  <c r="CT18" i="17" a="1"/>
  <c r="CT18" i="17" s="1"/>
  <c r="CA19" i="17" a="1"/>
  <c r="CA19" i="17" s="1"/>
  <c r="CD16" i="17" a="1"/>
  <c r="CD16" i="17" s="1"/>
  <c r="CE16" i="17" a="1"/>
  <c r="CE16" i="17" s="1"/>
  <c r="BZ16" i="17" s="1"/>
  <c r="CA2" i="17" a="1"/>
  <c r="CA2" i="17" s="1"/>
  <c r="CG11" i="17" a="1"/>
  <c r="CG11" i="17" s="1"/>
  <c r="CU16" i="17" a="1"/>
  <c r="CU16" i="17" s="1"/>
  <c r="CI16" i="17" a="1"/>
  <c r="CI16" i="17" s="1"/>
  <c r="CU15" i="17" a="1"/>
  <c r="CU15" i="17" s="1"/>
  <c r="CA27" i="17" a="1"/>
  <c r="CA27" i="17" s="1"/>
  <c r="CT9" i="17" a="1"/>
  <c r="CT9" i="17" s="1"/>
  <c r="CU19" i="17" a="1"/>
  <c r="CU19" i="17" s="1"/>
  <c r="CA12" i="17" a="1"/>
  <c r="CA12" i="17" s="1"/>
  <c r="CA10" i="17" a="1"/>
  <c r="CA10" i="17" s="1"/>
  <c r="CC23" i="17" a="1"/>
  <c r="CC23" i="17" s="1"/>
  <c r="CD30" i="17" a="1"/>
  <c r="CD30" i="17" s="1"/>
  <c r="CE26" i="17" a="1"/>
  <c r="CE26" i="17" s="1"/>
  <c r="BZ26" i="17" s="1"/>
  <c r="CG18" i="17" a="1"/>
  <c r="CG18" i="17" s="1"/>
  <c r="CC2" i="17" a="1"/>
  <c r="CC2" i="17" s="1"/>
  <c r="CC25" i="17" a="1"/>
  <c r="CC25" i="17" s="1"/>
  <c r="CD31" i="17" a="1"/>
  <c r="CD31" i="17" s="1"/>
  <c r="CE22" i="17" a="1"/>
  <c r="CE22" i="17" s="1"/>
  <c r="BZ22" i="17" s="1"/>
  <c r="CG9" i="17" a="1"/>
  <c r="CG9" i="17" s="1"/>
  <c r="CU21" i="17" a="1"/>
  <c r="CU21" i="17" s="1"/>
  <c r="CU30" i="17" a="1"/>
  <c r="CU30" i="17" s="1"/>
  <c r="CC20" i="17" a="1"/>
  <c r="CC20" i="17" s="1"/>
  <c r="CD24" i="17" a="1"/>
  <c r="CD24" i="17" s="1"/>
  <c r="CE20" i="17" a="1"/>
  <c r="CE20" i="17" s="1"/>
  <c r="BZ20" i="17" s="1"/>
  <c r="CD11" i="17" a="1"/>
  <c r="CD11" i="17" s="1"/>
  <c r="CG19" i="17" a="1"/>
  <c r="CG19" i="17" s="1"/>
  <c r="CD7" i="17" a="1"/>
  <c r="CD7" i="17" s="1"/>
  <c r="CI20" i="17" a="1"/>
  <c r="CI20" i="17" s="1"/>
  <c r="CT15" i="17" a="1"/>
  <c r="CT15" i="17" s="1"/>
  <c r="CU27" i="17" a="1"/>
  <c r="CU27" i="17" s="1"/>
  <c r="CI25" i="17" a="1"/>
  <c r="CI25" i="17" s="1"/>
  <c r="CT17" i="17" a="1"/>
  <c r="CT17" i="17" s="1"/>
  <c r="CU26" i="17" a="1"/>
  <c r="CU26" i="17" s="1"/>
  <c r="CA17" i="17" a="1"/>
  <c r="CA17" i="17" s="1"/>
  <c r="CA18" i="17" a="1"/>
  <c r="CA18" i="17" s="1"/>
  <c r="CT21" i="17" a="1"/>
  <c r="CT21" i="17" s="1"/>
  <c r="CA28" i="17" a="1"/>
  <c r="CA28" i="17" s="1"/>
  <c r="CC17" i="17" a="1"/>
  <c r="CC17" i="17" s="1"/>
  <c r="CI6" i="17" a="1"/>
  <c r="CI6" i="17" s="1"/>
  <c r="CU12" i="17" a="1"/>
  <c r="CU12" i="17" s="1"/>
  <c r="CC10" i="17" a="1"/>
  <c r="CC10" i="17" s="1"/>
  <c r="CU11" i="17" a="1"/>
  <c r="CU11" i="17" s="1"/>
  <c r="CE11" i="17" a="1"/>
  <c r="CE11" i="17" s="1"/>
  <c r="BZ11" i="17" s="1"/>
  <c r="CG20" i="17" a="1"/>
  <c r="CG20" i="17" s="1"/>
  <c r="CT11" i="17" a="1"/>
  <c r="CT11" i="17" s="1"/>
  <c r="CD12" i="17" a="1"/>
  <c r="CD12" i="17" s="1"/>
  <c r="CI12" i="17" a="1"/>
  <c r="CI12" i="17" s="1"/>
  <c r="CA20" i="17" a="1"/>
  <c r="CA20" i="17" s="1"/>
  <c r="CA7" i="17" a="1"/>
  <c r="CA7" i="17" s="1"/>
  <c r="CC21" i="17" a="1"/>
  <c r="CC21" i="17" s="1"/>
  <c r="CE7" i="17" a="1"/>
  <c r="CE7" i="17" s="1"/>
  <c r="BZ7" i="17" s="1"/>
  <c r="CI27" i="17" a="1"/>
  <c r="CI27" i="17" s="1"/>
  <c r="CU5" i="17" a="1"/>
  <c r="CU5" i="17" s="1"/>
  <c r="CE18" i="17" a="1"/>
  <c r="CE18" i="17" s="1"/>
  <c r="BZ18" i="17" s="1"/>
  <c r="CU3" i="17" a="1"/>
  <c r="CU3" i="17" s="1"/>
  <c r="CE25" i="17" a="1"/>
  <c r="CE25" i="17" s="1"/>
  <c r="BZ25" i="17" s="1"/>
  <c r="CU20" i="17" a="1"/>
  <c r="CU20" i="17" s="1"/>
  <c r="CU14" i="17" a="1"/>
  <c r="CU14" i="17" s="1"/>
  <c r="CG17" i="17" a="1"/>
  <c r="CG17" i="17" s="1"/>
  <c r="CI28" i="17" a="1"/>
  <c r="CI28" i="17" s="1"/>
  <c r="CC16" i="17" a="1"/>
  <c r="CC16" i="17" s="1"/>
  <c r="CE13" i="17" a="1"/>
  <c r="CE13" i="17" s="1"/>
  <c r="BZ13" i="17" s="1"/>
  <c r="CU2" i="17" a="1"/>
  <c r="CU2" i="17" s="1"/>
  <c r="CU25" i="17" a="1"/>
  <c r="CU25" i="17" s="1"/>
  <c r="CI18" i="17" a="1"/>
  <c r="CI18" i="17" s="1"/>
  <c r="CT23" i="17" a="1"/>
  <c r="CT23" i="17" s="1"/>
  <c r="CU23" i="17" a="1"/>
  <c r="CU23" i="17" s="1"/>
  <c r="CI19" i="17" a="1"/>
  <c r="CI19" i="17" s="1"/>
  <c r="CA21" i="17" a="1"/>
  <c r="CA21" i="17" s="1"/>
  <c r="CC22" i="17" a="1"/>
  <c r="CC22" i="17" s="1"/>
  <c r="CD17" i="17" a="1"/>
  <c r="CD17" i="17" s="1"/>
  <c r="CT8" i="17" a="1"/>
  <c r="CT8" i="17" s="1"/>
  <c r="CE10" i="17" a="1"/>
  <c r="CE10" i="17" s="1"/>
  <c r="BZ10" i="17" s="1"/>
  <c r="CE14" i="17" a="1"/>
  <c r="CE14" i="17" s="1"/>
  <c r="BZ14" i="17" s="1"/>
  <c r="CI11" i="17" a="1"/>
  <c r="CI11" i="17" s="1"/>
  <c r="CT19" i="17" a="1"/>
  <c r="CT19" i="17" s="1"/>
  <c r="CG16" i="17" a="1"/>
  <c r="CG16" i="17" s="1"/>
  <c r="CC31" i="17" a="1"/>
  <c r="CC31" i="17" s="1"/>
  <c r="CG22" i="17" a="1"/>
  <c r="CG22" i="17" s="1"/>
  <c r="CC13" i="17" a="1"/>
  <c r="CC13" i="17" s="1"/>
  <c r="CE9" i="17" a="1"/>
  <c r="CE9" i="17" s="1"/>
  <c r="BZ9" i="17" s="1"/>
  <c r="CG28" i="17" a="1"/>
  <c r="CG28" i="17" s="1"/>
  <c r="CT22" i="17" a="1"/>
  <c r="CT22" i="17" s="1"/>
  <c r="CC26" i="17" a="1"/>
  <c r="CC26" i="17" s="1"/>
  <c r="CE23" i="17" a="1"/>
  <c r="CE23" i="17" s="1"/>
  <c r="BZ23" i="17" s="1"/>
  <c r="CI21" i="17" a="1"/>
  <c r="CI21" i="17" s="1"/>
  <c r="CA9" i="17" a="1"/>
  <c r="CA9" i="17" s="1"/>
  <c r="CI23" i="17" a="1"/>
  <c r="CI23" i="17" s="1"/>
  <c r="CU22" i="17" a="1"/>
  <c r="CU22" i="17" s="1"/>
  <c r="CC6" i="17" a="1"/>
  <c r="CC6" i="17" s="1"/>
  <c r="CC29" i="17" a="1"/>
  <c r="CC29" i="17" s="1"/>
  <c r="CE31" i="17" a="1"/>
  <c r="CE31" i="17" s="1"/>
  <c r="BZ31" i="17" s="1"/>
  <c r="CG24" i="17" a="1"/>
  <c r="CG24" i="17" s="1"/>
  <c r="CC7" i="17" a="1"/>
  <c r="CC7" i="17" s="1"/>
  <c r="CC30" i="17" a="1"/>
  <c r="CC30" i="17" s="1"/>
  <c r="CD3" i="17" a="1"/>
  <c r="CD3" i="17" s="1"/>
  <c r="CU9" i="17" a="1"/>
  <c r="CU9" i="17" s="1"/>
  <c r="CG14" i="17" a="1"/>
  <c r="CG14" i="17" s="1"/>
  <c r="CD2" i="17" a="1"/>
  <c r="CD2" i="17" s="1"/>
  <c r="CT3" i="17" a="1"/>
  <c r="CT3" i="17" s="1"/>
  <c r="CU24" i="17" a="1"/>
  <c r="CU24" i="17" s="1"/>
  <c r="CA25" i="17" a="1"/>
  <c r="CA25" i="17" s="1"/>
  <c r="CC28" i="17" a="1"/>
  <c r="CC28" i="17" s="1"/>
  <c r="CD28" i="17" a="1"/>
  <c r="CD28" i="17" s="1"/>
  <c r="CE24" i="17" a="1"/>
  <c r="CE24" i="17" s="1"/>
  <c r="BZ24" i="17" s="1"/>
  <c r="CG3" i="17" a="1"/>
  <c r="CG3" i="17" s="1"/>
  <c r="CG23" i="17" a="1"/>
  <c r="CG23" i="17" s="1"/>
  <c r="CI30" i="17" a="1"/>
  <c r="CI30" i="17" s="1"/>
  <c r="CT20" i="17" a="1"/>
  <c r="CT20" i="17" s="1"/>
  <c r="CA6" i="17" a="1"/>
  <c r="CA6" i="17" s="1"/>
  <c r="CU7" i="17" a="1"/>
  <c r="CU7" i="17" s="1"/>
  <c r="CI2" i="17" a="1"/>
  <c r="CI2" i="17" s="1"/>
  <c r="CA22" i="17" a="1"/>
  <c r="CA22" i="17" s="1"/>
  <c r="CE19" i="17" a="1"/>
  <c r="CE19" i="17" s="1"/>
  <c r="BZ19" i="17" s="1"/>
  <c r="CG10" i="17" a="1"/>
  <c r="CG10" i="17" s="1"/>
  <c r="CU29" i="17" a="1"/>
  <c r="CU29" i="17" s="1"/>
  <c r="CE3" i="17" a="1"/>
  <c r="CE3" i="17" s="1"/>
  <c r="BZ3" i="17" s="1"/>
  <c r="CD15" i="17" a="1"/>
  <c r="CD15" i="17" s="1"/>
  <c r="CD5" i="17" a="1"/>
  <c r="CD5" i="17" s="1"/>
  <c r="CI9" i="17" a="1"/>
  <c r="CI9" i="17" s="1"/>
  <c r="CA8" i="17" a="1"/>
  <c r="CA8" i="17" s="1"/>
  <c r="CE8" i="17" a="1"/>
  <c r="CE8" i="17" s="1"/>
  <c r="BZ8" i="17" s="1"/>
  <c r="CG27" i="17" a="1"/>
  <c r="CG27" i="17" s="1"/>
  <c r="CT26" i="17" a="1"/>
  <c r="CT26" i="17" s="1"/>
  <c r="CT25" i="17" a="1"/>
  <c r="CT25" i="17" s="1"/>
  <c r="CA26" i="17" a="1"/>
  <c r="CA26" i="17" s="1"/>
  <c r="CC27" i="17" a="1"/>
  <c r="CC27" i="17" s="1"/>
  <c r="CD22" i="17" a="1"/>
  <c r="CD22" i="17" s="1"/>
  <c r="CC9" i="17" a="1"/>
  <c r="CC9" i="17" s="1"/>
  <c r="CC12" i="17" a="1"/>
  <c r="CC12" i="17" s="1"/>
  <c r="CI15" i="17" a="1"/>
  <c r="CI15" i="17" s="1"/>
  <c r="CT14" i="17" a="1"/>
  <c r="CT14" i="17" s="1"/>
  <c r="CU10" i="17" a="1"/>
  <c r="CU10" i="17" s="1"/>
  <c r="CA11" i="17" a="1"/>
  <c r="CA11" i="17" s="1"/>
  <c r="CD19" i="17" a="1"/>
  <c r="CD19" i="17" s="1"/>
  <c r="CC11" i="17" a="1"/>
  <c r="CC11" i="17" s="1"/>
  <c r="CU31" i="17" a="1"/>
  <c r="CU31" i="17" s="1"/>
  <c r="CG7" i="17" a="1"/>
  <c r="CG7" i="17" s="1"/>
  <c r="CT2" i="17" a="1"/>
  <c r="CT2" i="17" s="1"/>
  <c r="CT5" i="17" a="1"/>
  <c r="CT5" i="17" s="1"/>
  <c r="CA31" i="17" a="1"/>
  <c r="CA31" i="17" s="1"/>
  <c r="A33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Merry, Nick</author>
  </authors>
  <commentList>
    <comment ref="C8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Merry, Nick:</t>
        </r>
        <r>
          <rPr>
            <sz val="9"/>
            <color indexed="81"/>
            <rFont val="Tahoma"/>
            <family val="2"/>
          </rPr>
          <t xml:space="preserve">
The vaues that would be used for the onl line change request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<sst xmlns="http://schemas.openxmlformats.org/spreadsheetml/2006/main" count="1106" uniqueCount="244">
  <si>
    <t>TOTAL VALUE OF PROPOSAL</t>
  </si>
  <si>
    <t>Subcontractor Name</t>
  </si>
  <si>
    <t>03-01-014110</t>
  </si>
  <si>
    <t>Insurance &amp; Bonds</t>
  </si>
  <si>
    <t>03-02-000000</t>
  </si>
  <si>
    <t>Existing Conditions</t>
  </si>
  <si>
    <t>03-03-000000</t>
  </si>
  <si>
    <t>Concrete</t>
  </si>
  <si>
    <t>03-04-000000</t>
  </si>
  <si>
    <t>Masonry</t>
  </si>
  <si>
    <t>03-05-000000</t>
  </si>
  <si>
    <t>Metals</t>
  </si>
  <si>
    <t>03-06-000000</t>
  </si>
  <si>
    <t>Wood, Plastics, Composites</t>
  </si>
  <si>
    <t>03-07-000000</t>
  </si>
  <si>
    <t>Thermal and Moisture Protection</t>
  </si>
  <si>
    <t>03-08-000000</t>
  </si>
  <si>
    <t>Openings</t>
  </si>
  <si>
    <t>03-09-000000</t>
  </si>
  <si>
    <t>Finishes</t>
  </si>
  <si>
    <t>03-10-000000</t>
  </si>
  <si>
    <t>Specialties</t>
  </si>
  <si>
    <t>03-11-000000</t>
  </si>
  <si>
    <t>Contractor Provided Equipment</t>
  </si>
  <si>
    <t>03-12-000000</t>
  </si>
  <si>
    <t>Contractor Provided Fixtures and Furnishings</t>
  </si>
  <si>
    <t>Labor</t>
  </si>
  <si>
    <t>Equipment</t>
  </si>
  <si>
    <t>Summary of Lower Tiers</t>
  </si>
  <si>
    <t>Subcontractor Subtotal</t>
  </si>
  <si>
    <t>Markup</t>
  </si>
  <si>
    <t>Self Perform Subtotal</t>
  </si>
  <si>
    <t>TOTAL COST OF WORK</t>
  </si>
  <si>
    <t>Cost of Performance &amp; Payment Bond</t>
  </si>
  <si>
    <t>General Conditions</t>
  </si>
  <si>
    <t>Total Bonds and Insurance</t>
  </si>
  <si>
    <t>OCO Number</t>
  </si>
  <si>
    <t>Contractor Name</t>
  </si>
  <si>
    <t>Total Value of Proposals</t>
  </si>
  <si>
    <t>Total days claimed</t>
  </si>
  <si>
    <t>TOTAL Value</t>
  </si>
  <si>
    <t>03-01-</t>
  </si>
  <si>
    <t>Contractor Provided Moving Expenses</t>
  </si>
  <si>
    <t>03-01-014123</t>
  </si>
  <si>
    <t>Permits &amp; Fees</t>
  </si>
  <si>
    <t>03-13-000000</t>
  </si>
  <si>
    <t>Specialty Construction</t>
  </si>
  <si>
    <t>03-14-000000</t>
  </si>
  <si>
    <t>Conveying Equipment</t>
  </si>
  <si>
    <t>03-21-000000</t>
  </si>
  <si>
    <t>Fire Suppression</t>
  </si>
  <si>
    <t>03-22-000000</t>
  </si>
  <si>
    <t>Plumbing</t>
  </si>
  <si>
    <t>03-23-000000</t>
  </si>
  <si>
    <t>HVAC</t>
  </si>
  <si>
    <t>03-25-000000</t>
  </si>
  <si>
    <t>Integrated Automation</t>
  </si>
  <si>
    <t>03-26-000000</t>
  </si>
  <si>
    <t>Electrical</t>
  </si>
  <si>
    <t>03-27-000000</t>
  </si>
  <si>
    <t>Construction Contractor Provided Communications</t>
  </si>
  <si>
    <t>03-28-000000</t>
  </si>
  <si>
    <t>Electronic Safety &amp; Security</t>
  </si>
  <si>
    <t>03-31-000000</t>
  </si>
  <si>
    <t>Earthwork</t>
  </si>
  <si>
    <t>03-32-000000</t>
  </si>
  <si>
    <t>Exterior Improvements</t>
  </si>
  <si>
    <t>03-33-000000</t>
  </si>
  <si>
    <t>Utilities</t>
  </si>
  <si>
    <t>03-34-000000</t>
  </si>
  <si>
    <t>Transportation</t>
  </si>
  <si>
    <t>03-35-000000</t>
  </si>
  <si>
    <t>Waterway and Marine Construction</t>
  </si>
  <si>
    <t>03-44-000000</t>
  </si>
  <si>
    <t>Pollution and Waste Control Equipment</t>
  </si>
  <si>
    <t>03-46-000000</t>
  </si>
  <si>
    <t>Water and Wastewater Equipment</t>
  </si>
  <si>
    <t>Contractor Fee and mark up</t>
  </si>
  <si>
    <t>This Worksheet provides a summary of the CP costs by Cost Code in a format that can be uploaded or cut and pasted into PMWeb.</t>
  </si>
  <si>
    <t>Line #</t>
  </si>
  <si>
    <t>Attachments</t>
  </si>
  <si>
    <t>Item</t>
  </si>
  <si>
    <t>Description</t>
  </si>
  <si>
    <t>Currency</t>
  </si>
  <si>
    <t>Ext. Cost</t>
  </si>
  <si>
    <t>Commitment Line</t>
  </si>
  <si>
    <t>Cost Code</t>
  </si>
  <si>
    <t>Cost Type</t>
  </si>
  <si>
    <t>Days</t>
  </si>
  <si>
    <t>Phase</t>
  </si>
  <si>
    <t>WBS</t>
  </si>
  <si>
    <t>Period</t>
  </si>
  <si>
    <t>Assigned To</t>
  </si>
  <si>
    <t>Manufacturer</t>
  </si>
  <si>
    <t>Mfr. #</t>
  </si>
  <si>
    <t>CE ID</t>
  </si>
  <si>
    <t>CCO ID</t>
  </si>
  <si>
    <t>Notes</t>
  </si>
  <si>
    <t>Type of Markup</t>
  </si>
  <si>
    <t>Capital Work Complete</t>
  </si>
  <si>
    <t>Amount</t>
  </si>
  <si>
    <t/>
  </si>
  <si>
    <t>General Requirements</t>
  </si>
  <si>
    <t>USD - Dollars (USA)</t>
  </si>
  <si>
    <t>Contractor Fee &amp; Mark-up</t>
  </si>
  <si>
    <t>Instructions</t>
  </si>
  <si>
    <t>03-03-030000</t>
  </si>
  <si>
    <t>03-04-040000</t>
  </si>
  <si>
    <t>03-05-050000</t>
  </si>
  <si>
    <t>03-06-060000</t>
  </si>
  <si>
    <t>03-07-070000</t>
  </si>
  <si>
    <t>03-08-080000</t>
  </si>
  <si>
    <t>03-09-090000</t>
  </si>
  <si>
    <t>03-10-100000</t>
  </si>
  <si>
    <t>03-11-110000</t>
  </si>
  <si>
    <t>03-12-120000</t>
  </si>
  <si>
    <t>03-13-130000</t>
  </si>
  <si>
    <t>03-14-140000</t>
  </si>
  <si>
    <t>03-21-210000</t>
  </si>
  <si>
    <t>03-22-220000</t>
  </si>
  <si>
    <t>03-23-230000</t>
  </si>
  <si>
    <t>03-25-250000</t>
  </si>
  <si>
    <t>03-26-260000</t>
  </si>
  <si>
    <t>03-27-270000</t>
  </si>
  <si>
    <t>03-28-280000</t>
  </si>
  <si>
    <t>03-31-310000</t>
  </si>
  <si>
    <t>03-32-320000</t>
  </si>
  <si>
    <t>03-33-330000</t>
  </si>
  <si>
    <t>03-34-340000</t>
  </si>
  <si>
    <t>03-35-350000</t>
  </si>
  <si>
    <t>03-44-440000</t>
  </si>
  <si>
    <t>03-46-460000</t>
  </si>
  <si>
    <t>03-02-020000</t>
  </si>
  <si>
    <t>Click on the +Add button</t>
  </si>
  <si>
    <t>In the Justification field, provide a sufficiently detailed justification.</t>
  </si>
  <si>
    <t>Click the save icon at the top.</t>
  </si>
  <si>
    <t>In PM Web, click the Paste From Excel button.</t>
  </si>
  <si>
    <t>In PM Web, select Online Change Request under Change Management.</t>
  </si>
  <si>
    <t>Click the Submit button</t>
  </si>
  <si>
    <t>Complete the Company, Project, Commitment, Description, and Record # fields</t>
  </si>
  <si>
    <t>Total cost of work</t>
  </si>
  <si>
    <t>Prime Contractor</t>
  </si>
  <si>
    <t>Project Contingency</t>
  </si>
  <si>
    <t>99-99-999999</t>
  </si>
  <si>
    <t>03-95-014110</t>
  </si>
  <si>
    <t>Verify the data in the 'Change Request Recap' section.</t>
  </si>
  <si>
    <t>Click OK for the 'Use Ctrl+V to paste your data' pop up.</t>
  </si>
  <si>
    <t>Hold down the Ctrl button on your key board and press V to paste the data in PM Web.</t>
  </si>
  <si>
    <t>Contractor Provided Communications</t>
  </si>
  <si>
    <t>requested</t>
  </si>
  <si>
    <t>03-95-010000</t>
  </si>
  <si>
    <t>03-96-014119</t>
  </si>
  <si>
    <t>03-01-000000</t>
  </si>
  <si>
    <t>General Conditions (less Insurance &amp; Bonds)</t>
  </si>
  <si>
    <t>Click the save icon at the top to save the header.</t>
  </si>
  <si>
    <t>Project</t>
  </si>
  <si>
    <t>Labor Mark up (%)</t>
  </si>
  <si>
    <t>Total Labor with mark up</t>
  </si>
  <si>
    <t>Subcontractor 1</t>
  </si>
  <si>
    <t>Lower Tier Total</t>
  </si>
  <si>
    <t>Subcontractor Cost of Work</t>
  </si>
  <si>
    <t>Lower Tier Subcontractor Name</t>
  </si>
  <si>
    <t>03-00-000000</t>
  </si>
  <si>
    <t>Construction Cost</t>
  </si>
  <si>
    <t>Construction Allowances</t>
  </si>
  <si>
    <t>04-97-018888</t>
  </si>
  <si>
    <t>Change Request No.</t>
  </si>
  <si>
    <t>Enter the Material, Equipment and Labor Costs for each of that subcontractor's lower tier subcontractors.</t>
  </si>
  <si>
    <t xml:space="preserve">Repeat the process for additional subcontractors and their lower tiers. </t>
  </si>
  <si>
    <t>Attach a copy of this worksheet and other backup under the 'Attachments' tab in PM Web.</t>
  </si>
  <si>
    <t>Self Performed Work Subtotal</t>
  </si>
  <si>
    <t>Subtotal for Self Performed Work Cost</t>
  </si>
  <si>
    <t>Subtotal for Subcontracted Work Cost</t>
  </si>
  <si>
    <t>VALUE OF PROPOSAL (less Allowances)</t>
  </si>
  <si>
    <t>Subtotal Lower Tier Work</t>
  </si>
  <si>
    <t>Subcontractor</t>
  </si>
  <si>
    <t>Subcontractor 1 Self Performed Work</t>
  </si>
  <si>
    <t>Subcontractor 4 Self Performed Work</t>
  </si>
  <si>
    <t>Subcontractor 3 Self Performed Work</t>
  </si>
  <si>
    <t>Subcontractor 2 Self Performed Work</t>
  </si>
  <si>
    <t>Enter Project information in rows 1 and 2.</t>
  </si>
  <si>
    <t>All light blue fields are unlocked for vendor input.</t>
  </si>
  <si>
    <t>Return to this spreadsheet and go to the 'Paste Copy' tab.  Select and copy cells A2 to V3.</t>
  </si>
  <si>
    <t>Lower Tier Subcontractor</t>
  </si>
  <si>
    <t>Lower Tier Subcontractor Costs</t>
  </si>
  <si>
    <t>Materials &amp; Supplies</t>
  </si>
  <si>
    <t>Self Perform Mark up (%)</t>
  </si>
  <si>
    <t>Markup on Lower Tier (%)</t>
  </si>
  <si>
    <t>If applicable, enter the percentage for performance and payment bonds.</t>
  </si>
  <si>
    <t>Justification for Allowances</t>
  </si>
  <si>
    <t>Self performed</t>
  </si>
  <si>
    <t>Subcontracted</t>
  </si>
  <si>
    <t>These cells check mark up against UH UGC limits</t>
  </si>
  <si>
    <t>These cells check mark up against TFC UGC limits</t>
  </si>
  <si>
    <t>$10K-$20K</t>
  </si>
  <si>
    <t>&lt;$10K</t>
  </si>
  <si>
    <t>&gt;$20K</t>
  </si>
  <si>
    <t>% check</t>
  </si>
  <si>
    <t>Mark up $'s</t>
  </si>
  <si>
    <t>Allowances included in Change (justification required)</t>
  </si>
  <si>
    <r>
      <t xml:space="preserve">Under the Details tab, ensure the 'Use Units' box is not selected.  </t>
    </r>
    <r>
      <rPr>
        <sz val="11"/>
        <color theme="1"/>
        <rFont val="Calibri"/>
        <family val="2"/>
        <scheme val="minor"/>
      </rPr>
      <t>If 'Use Units' box is selected you will get an 'Invalid Data' message when you try to paste.</t>
    </r>
  </si>
  <si>
    <t>Once you have entered all the costs, review the 'Paste Copy' tab to verify information.</t>
  </si>
  <si>
    <t>Subcontractor 4</t>
  </si>
  <si>
    <t>Subcontractor 3</t>
  </si>
  <si>
    <t>Subcontractor 2</t>
  </si>
  <si>
    <t>Bond/SDI if authorized (%)</t>
  </si>
  <si>
    <t>TOTAL COST</t>
  </si>
  <si>
    <t>Justification for Additional Subcontractor Bond/Insurance</t>
  </si>
  <si>
    <t>Attach justification and breakdown for general conditions</t>
  </si>
  <si>
    <t>PCO##</t>
  </si>
  <si>
    <t>calendar days</t>
  </si>
  <si>
    <t>Additional</t>
  </si>
  <si>
    <t>Attach critical path analysis</t>
  </si>
  <si>
    <t>General Conditions (if contract time extension is applicable)</t>
  </si>
  <si>
    <t>Subcontractor markups per TFC UGC</t>
  </si>
  <si>
    <t xml:space="preserve">Mark Up (See contract/TFC UGC) </t>
  </si>
  <si>
    <t>Prime Contractor Self Performed Work</t>
  </si>
  <si>
    <t>(Prime Contractor to include this form in addition to other supporting documentation as backup in PM Web Attachments tab when submitting)</t>
  </si>
  <si>
    <t>Total Cost for Subcontractors</t>
  </si>
  <si>
    <t>Enter Change Request number in row 3.  Format is 'PCO##'</t>
  </si>
  <si>
    <t xml:space="preserve">Enter the self perform Material, Equipment and Labor Costs for subcontractor 1. </t>
  </si>
  <si>
    <t>Enter the mark-up percentages for subcontractor and lower tier subcontractors (Refer to contract/TFC UGC).  Note, if percentages exceed maximum allowable by UGCs on the subcontractor line, the cell will turn red.</t>
  </si>
  <si>
    <t xml:space="preserve">Enter your self-performed Material, Equipment and Labor costs.  </t>
  </si>
  <si>
    <t>Enter the Mark Up/Fee (refer to contract/TFC UGC).  Note, if percentages exceed maximum allowable by UGCs, the cell will turn red.</t>
  </si>
  <si>
    <t>If SDI or bond is authorized for the subcontractor, enter as a percentage.  Enter justification</t>
  </si>
  <si>
    <t xml:space="preserve">If a time extension is requested and you are requesting general conditions associated with the days, enter the amount requested.  Note, concurrent delays due not warrant additional General Conditions.  </t>
  </si>
  <si>
    <t>If you are requesting a time extension, enter the additional days requested.  Requests for time will require a critical path analysis be attached to the change order proposal.</t>
  </si>
  <si>
    <t>Allowances are rare exceptions for Change Orders.  However, if any allowances are approved to be included, enter the amount and justification.</t>
  </si>
  <si>
    <t xml:space="preserve">Make sure you attach a copy of this costs template to the record. </t>
  </si>
  <si>
    <r>
      <t>Under the Category field, select '</t>
    </r>
    <r>
      <rPr>
        <b/>
        <sz val="11"/>
        <color theme="1"/>
        <rFont val="Calibri"/>
        <family val="2"/>
        <scheme val="minor"/>
      </rPr>
      <t>Change Order Proposal</t>
    </r>
    <r>
      <rPr>
        <sz val="11"/>
        <color theme="1"/>
        <rFont val="Calibri"/>
        <family val="2"/>
        <scheme val="minor"/>
      </rPr>
      <t>' from the drop down menu.</t>
    </r>
  </si>
  <si>
    <t>Justification for Insurance</t>
  </si>
  <si>
    <t>Cost of Insurance (if applicable)</t>
  </si>
  <si>
    <t>If applicable, enter the percentage for insurance and justification/explanation.</t>
  </si>
  <si>
    <t>Subcontractor 5</t>
  </si>
  <si>
    <t>Subcontractor 6</t>
  </si>
  <si>
    <t>Subcontractor 7</t>
  </si>
  <si>
    <t>Subcontractor 8</t>
  </si>
  <si>
    <t>Subcontractor 9</t>
  </si>
  <si>
    <t>Subcontractor 10</t>
  </si>
  <si>
    <t>Subcontractor 11</t>
  </si>
  <si>
    <t>Subcontractor 12</t>
  </si>
  <si>
    <t>Subcontractor 13</t>
  </si>
  <si>
    <t>Subcontractor 14</t>
  </si>
  <si>
    <t>Subcontractor 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</si>
</sst>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0.0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Verdana"/>
      <family val="2"/>
    </font>
    <font>
      <i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rgb="FF00008B"/>
      <name val="Verdana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rgb="FF00008B"/>
      <name val="Verdana"/>
      <family val="2"/>
    </font>
    <font>
      <b/>
      <sz val="14"/>
      <color theme="1"/>
      <name val="Calibri"/>
      <family val="2"/>
      <scheme val="minor"/>
    </font>
    <font>
      <b/>
      <sz val="9"/>
      <color theme="0"/>
      <name val="Verdana"/>
      <family val="2"/>
    </font>
    <font>
      <sz val="10"/>
      <color theme="0"/>
      <name val="Consolas"/>
      <family val="3"/>
    </font>
    <font>
      <i/>
      <sz val="11"/>
      <name val="Calibri"/>
      <family val="2"/>
      <scheme val="minor"/>
    </font>
    <font>
      <i/>
      <sz val="9"/>
      <name val="Verdana"/>
      <family val="2"/>
    </font>
    <font>
      <i/>
      <sz val="11"/>
      <color theme="0" tint="-0.34998626667073579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29" applyNumberFormat="0" applyFill="0" applyAlignment="0" applyProtection="0"/>
    <xf numFmtId="0" fontId="10" fillId="0" borderId="30" applyNumberFormat="0" applyFill="0" applyAlignment="0" applyProtection="0"/>
    <xf numFmtId="0" fontId="11" fillId="0" borderId="31" applyNumberFormat="0" applyFill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32" applyNumberFormat="0" applyAlignment="0" applyProtection="0"/>
    <xf numFmtId="0" fontId="16" fillId="8" borderId="33" applyNumberFormat="0" applyAlignment="0" applyProtection="0"/>
    <xf numFmtId="0" fontId="17" fillId="8" borderId="32" applyNumberFormat="0" applyAlignment="0" applyProtection="0"/>
    <xf numFmtId="0" fontId="18" fillId="0" borderId="34" applyNumberFormat="0" applyFill="0" applyAlignment="0" applyProtection="0"/>
    <xf numFmtId="0" fontId="19" fillId="9" borderId="35" applyNumberFormat="0" applyAlignment="0" applyProtection="0"/>
    <xf numFmtId="0" fontId="20" fillId="0" borderId="0" applyNumberFormat="0" applyFill="0" applyBorder="0" applyAlignment="0" applyProtection="0"/>
    <xf numFmtId="0" fontId="1" fillId="10" borderId="36" applyNumberFormat="0" applyFont="0" applyAlignment="0" applyProtection="0"/>
    <xf numFmtId="0" fontId="21" fillId="0" borderId="0" applyNumberFormat="0" applyFill="0" applyBorder="0" applyAlignment="0" applyProtection="0"/>
    <xf numFmtId="0" fontId="2" fillId="0" borderId="37" applyNumberFormat="0" applyFill="0" applyAlignment="0" applyProtection="0"/>
    <xf numFmtId="0" fontId="22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2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2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2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2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175">
    <xf numFmtId="0" fontId="0" fillId="0" borderId="0" xfId="0"/>
    <xf numFmtId="0" fontId="0" fillId="0" borderId="0" xfId="0" applyAlignment="1">
      <alignment horizontal="right"/>
    </xf>
    <xf numFmtId="49" fontId="3" fillId="0" borderId="3" xfId="0" applyNumberFormat="1" applyFont="1" applyBorder="1" applyAlignment="1">
      <alignment wrapText="1"/>
    </xf>
    <xf numFmtId="44" fontId="0" fillId="0" borderId="18" xfId="1" applyFont="1" applyBorder="1"/>
    <xf numFmtId="44" fontId="0" fillId="0" borderId="17" xfId="1" applyFont="1" applyBorder="1"/>
    <xf numFmtId="0" fontId="0" fillId="2" borderId="0" xfId="0" applyFill="1"/>
    <xf numFmtId="44" fontId="0" fillId="0" borderId="0" xfId="0" applyNumberFormat="1"/>
    <xf numFmtId="44" fontId="2" fillId="0" borderId="4" xfId="0" applyNumberFormat="1" applyFont="1" applyBorder="1"/>
    <xf numFmtId="0" fontId="2" fillId="0" borderId="4" xfId="0" applyFont="1" applyBorder="1"/>
    <xf numFmtId="0" fontId="3" fillId="0" borderId="3" xfId="0" applyFont="1" applyBorder="1" applyAlignment="1">
      <alignment wrapText="1"/>
    </xf>
    <xf numFmtId="0" fontId="7" fillId="3" borderId="0" xfId="0" applyFont="1" applyFill="1"/>
    <xf numFmtId="49" fontId="0" fillId="0" borderId="0" xfId="0" applyNumberFormat="1"/>
    <xf numFmtId="4" fontId="0" fillId="0" borderId="0" xfId="0" applyNumberFormat="1"/>
    <xf numFmtId="0" fontId="0" fillId="2" borderId="0" xfId="0" applyFill="1" applyProtection="1">
      <protection locked="0"/>
    </xf>
    <xf numFmtId="0" fontId="0" fillId="0" borderId="0" xfId="0" applyProtection="1">
      <protection locked="0"/>
    </xf>
    <xf numFmtId="0" fontId="0" fillId="0" borderId="0" xfId="0" applyBorder="1" applyProtection="1">
      <protection locked="0"/>
    </xf>
    <xf numFmtId="0" fontId="0" fillId="0" borderId="0" xfId="0"/>
    <xf numFmtId="0" fontId="7" fillId="3" borderId="3" xfId="0" applyFont="1" applyFill="1" applyBorder="1" applyAlignment="1">
      <alignment wrapText="1"/>
    </xf>
    <xf numFmtId="0" fontId="23" fillId="0" borderId="3" xfId="0" applyFont="1" applyBorder="1" applyAlignment="1">
      <alignment wrapText="1"/>
    </xf>
    <xf numFmtId="164" fontId="0" fillId="2" borderId="5" xfId="1" applyNumberFormat="1" applyFont="1" applyFill="1" applyBorder="1" applyProtection="1"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0" fontId="0" fillId="0" borderId="0" xfId="0" applyProtection="1"/>
    <xf numFmtId="0" fontId="0" fillId="0" borderId="0" xfId="0" applyBorder="1" applyProtection="1"/>
    <xf numFmtId="164" fontId="0" fillId="0" borderId="6" xfId="1" applyNumberFormat="1" applyFont="1" applyBorder="1" applyProtection="1"/>
    <xf numFmtId="164" fontId="0" fillId="0" borderId="1" xfId="1" applyNumberFormat="1" applyFont="1" applyBorder="1" applyProtection="1"/>
    <xf numFmtId="0" fontId="0" fillId="0" borderId="23" xfId="0" applyBorder="1" applyAlignment="1" applyProtection="1">
      <alignment wrapText="1"/>
    </xf>
    <xf numFmtId="0" fontId="3" fillId="0" borderId="0" xfId="0" applyFont="1" applyBorder="1" applyAlignment="1" applyProtection="1">
      <alignment wrapText="1"/>
    </xf>
    <xf numFmtId="49" fontId="3" fillId="0" borderId="0" xfId="0" applyNumberFormat="1" applyFont="1" applyBorder="1" applyAlignment="1" applyProtection="1">
      <alignment wrapText="1"/>
    </xf>
    <xf numFmtId="9" fontId="0" fillId="0" borderId="0" xfId="2" applyFont="1" applyFill="1" applyBorder="1" applyProtection="1"/>
    <xf numFmtId="0" fontId="0" fillId="0" borderId="12" xfId="0" applyBorder="1" applyProtection="1"/>
    <xf numFmtId="0" fontId="0" fillId="0" borderId="24" xfId="0" applyBorder="1" applyAlignment="1" applyProtection="1">
      <alignment wrapText="1"/>
    </xf>
    <xf numFmtId="0" fontId="0" fillId="0" borderId="25" xfId="0" applyBorder="1" applyAlignment="1" applyProtection="1">
      <alignment wrapText="1"/>
    </xf>
    <xf numFmtId="0" fontId="0" fillId="0" borderId="26" xfId="0" applyBorder="1" applyAlignment="1" applyProtection="1">
      <alignment wrapText="1"/>
    </xf>
    <xf numFmtId="0" fontId="7" fillId="0" borderId="0" xfId="0" applyFont="1" applyFill="1"/>
    <xf numFmtId="0" fontId="0" fillId="0" borderId="0" xfId="0" applyFill="1"/>
    <xf numFmtId="0" fontId="0" fillId="0" borderId="0" xfId="0" applyFill="1" applyBorder="1"/>
    <xf numFmtId="0" fontId="7" fillId="3" borderId="3" xfId="0" applyNumberFormat="1" applyFont="1" applyFill="1" applyBorder="1" applyAlignment="1">
      <alignment wrapText="1"/>
    </xf>
    <xf numFmtId="0" fontId="23" fillId="0" borderId="3" xfId="0" applyNumberFormat="1" applyFont="1" applyBorder="1" applyAlignment="1">
      <alignment wrapText="1"/>
    </xf>
    <xf numFmtId="0" fontId="0" fillId="0" borderId="0" xfId="0" applyNumberFormat="1"/>
    <xf numFmtId="0" fontId="0" fillId="0" borderId="0" xfId="0" applyAlignment="1">
      <alignment wrapText="1"/>
    </xf>
    <xf numFmtId="0" fontId="0" fillId="0" borderId="0" xfId="0" quotePrefix="1" applyAlignment="1">
      <alignment horizontal="right" vertical="center"/>
    </xf>
    <xf numFmtId="0" fontId="0" fillId="0" borderId="0" xfId="0" applyAlignment="1">
      <alignment horizontal="right" vertical="center"/>
    </xf>
    <xf numFmtId="0" fontId="24" fillId="0" borderId="0" xfId="0" applyFont="1" applyAlignment="1">
      <alignment horizontal="left"/>
    </xf>
    <xf numFmtId="44" fontId="0" fillId="0" borderId="0" xfId="0" applyNumberFormat="1" applyFill="1" applyProtection="1"/>
    <xf numFmtId="0" fontId="0" fillId="0" borderId="38" xfId="0" applyBorder="1" applyAlignment="1" applyProtection="1">
      <alignment wrapText="1"/>
    </xf>
    <xf numFmtId="0" fontId="0" fillId="0" borderId="27" xfId="0" applyBorder="1" applyProtection="1"/>
    <xf numFmtId="0" fontId="0" fillId="0" borderId="13" xfId="0" applyBorder="1" applyProtection="1"/>
    <xf numFmtId="0" fontId="0" fillId="0" borderId="41" xfId="0" applyBorder="1" applyProtection="1"/>
    <xf numFmtId="0" fontId="0" fillId="0" borderId="39" xfId="0" applyBorder="1" applyProtection="1"/>
    <xf numFmtId="0" fontId="2" fillId="0" borderId="20" xfId="0" applyFont="1" applyBorder="1" applyProtection="1"/>
    <xf numFmtId="0" fontId="2" fillId="0" borderId="21" xfId="0" applyFont="1" applyBorder="1" applyProtection="1"/>
    <xf numFmtId="0" fontId="2" fillId="0" borderId="0" xfId="0" applyFont="1" applyBorder="1" applyProtection="1"/>
    <xf numFmtId="164" fontId="0" fillId="0" borderId="16" xfId="0" applyNumberFormat="1" applyBorder="1" applyProtection="1"/>
    <xf numFmtId="164" fontId="2" fillId="0" borderId="19" xfId="0" applyNumberFormat="1" applyFont="1" applyBorder="1" applyProtection="1"/>
    <xf numFmtId="0" fontId="2" fillId="0" borderId="0" xfId="0" applyFont="1" applyFill="1" applyBorder="1" applyProtection="1"/>
    <xf numFmtId="0" fontId="0" fillId="0" borderId="42" xfId="0" applyBorder="1" applyProtection="1"/>
    <xf numFmtId="164" fontId="0" fillId="2" borderId="15" xfId="1" applyNumberFormat="1" applyFont="1" applyFill="1" applyBorder="1" applyProtection="1">
      <protection locked="0"/>
    </xf>
    <xf numFmtId="0" fontId="2" fillId="0" borderId="20" xfId="0" applyFont="1" applyFill="1" applyBorder="1" applyProtection="1"/>
    <xf numFmtId="0" fontId="0" fillId="0" borderId="1" xfId="0" applyBorder="1" applyProtection="1"/>
    <xf numFmtId="0" fontId="0" fillId="0" borderId="43" xfId="0" applyBorder="1" applyProtection="1"/>
    <xf numFmtId="0" fontId="0" fillId="2" borderId="0" xfId="0" applyFill="1" applyAlignment="1">
      <alignment horizontal="right"/>
    </xf>
    <xf numFmtId="0" fontId="0" fillId="0" borderId="15" xfId="0" applyBorder="1" applyProtection="1"/>
    <xf numFmtId="0" fontId="25" fillId="0" borderId="0" xfId="0" applyFont="1" applyFill="1" applyBorder="1" applyAlignment="1">
      <alignment wrapText="1"/>
    </xf>
    <xf numFmtId="0" fontId="25" fillId="0" borderId="0" xfId="0" applyNumberFormat="1" applyFont="1" applyFill="1" applyBorder="1" applyAlignment="1">
      <alignment wrapText="1"/>
    </xf>
    <xf numFmtId="2" fontId="25" fillId="0" borderId="0" xfId="0" applyNumberFormat="1" applyFont="1" applyFill="1" applyBorder="1" applyAlignment="1">
      <alignment wrapText="1"/>
    </xf>
    <xf numFmtId="0" fontId="25" fillId="0" borderId="0" xfId="0" applyFont="1" applyFill="1" applyBorder="1"/>
    <xf numFmtId="0" fontId="22" fillId="0" borderId="0" xfId="0" applyFont="1" applyFill="1" applyBorder="1"/>
    <xf numFmtId="0" fontId="26" fillId="0" borderId="0" xfId="0" applyFont="1" applyFill="1" applyBorder="1"/>
    <xf numFmtId="0" fontId="22" fillId="0" borderId="0" xfId="0" applyNumberFormat="1" applyFont="1" applyFill="1" applyBorder="1"/>
    <xf numFmtId="2" fontId="22" fillId="0" borderId="0" xfId="0" applyNumberFormat="1" applyFont="1" applyFill="1" applyBorder="1"/>
    <xf numFmtId="0" fontId="0" fillId="0" borderId="39" xfId="0" applyBorder="1" applyProtection="1">
      <protection locked="0"/>
    </xf>
    <xf numFmtId="0" fontId="0" fillId="0" borderId="2" xfId="0" applyBorder="1" applyProtection="1"/>
    <xf numFmtId="10" fontId="0" fillId="2" borderId="20" xfId="2" applyNumberFormat="1" applyFont="1" applyFill="1" applyBorder="1" applyProtection="1">
      <protection locked="0"/>
    </xf>
    <xf numFmtId="0" fontId="0" fillId="0" borderId="44" xfId="0" applyBorder="1" applyProtection="1"/>
    <xf numFmtId="0" fontId="0" fillId="0" borderId="45" xfId="0" applyBorder="1" applyProtection="1"/>
    <xf numFmtId="0" fontId="0" fillId="0" borderId="46" xfId="0" applyBorder="1" applyProtection="1"/>
    <xf numFmtId="0" fontId="2" fillId="0" borderId="0" xfId="0" applyFont="1" applyAlignment="1">
      <alignment wrapText="1"/>
    </xf>
    <xf numFmtId="0" fontId="2" fillId="0" borderId="15" xfId="0" applyFont="1" applyBorder="1" applyAlignment="1" applyProtection="1">
      <alignment horizontal="center" wrapText="1"/>
    </xf>
    <xf numFmtId="9" fontId="0" fillId="2" borderId="6" xfId="2" applyFont="1" applyFill="1" applyBorder="1" applyProtection="1">
      <protection locked="0"/>
    </xf>
    <xf numFmtId="0" fontId="0" fillId="0" borderId="0" xfId="0" applyFill="1" applyProtection="1"/>
    <xf numFmtId="49" fontId="3" fillId="0" borderId="48" xfId="0" applyNumberFormat="1" applyFont="1" applyBorder="1" applyAlignment="1" applyProtection="1">
      <alignment wrapText="1"/>
    </xf>
    <xf numFmtId="164" fontId="0" fillId="2" borderId="49" xfId="1" applyNumberFormat="1" applyFont="1" applyFill="1" applyBorder="1" applyProtection="1">
      <protection locked="0"/>
    </xf>
    <xf numFmtId="164" fontId="0" fillId="2" borderId="50" xfId="1" applyNumberFormat="1" applyFont="1" applyFill="1" applyBorder="1" applyProtection="1">
      <protection locked="0"/>
    </xf>
    <xf numFmtId="9" fontId="0" fillId="2" borderId="50" xfId="2" applyFont="1" applyFill="1" applyBorder="1" applyProtection="1">
      <protection locked="0"/>
    </xf>
    <xf numFmtId="164" fontId="0" fillId="0" borderId="50" xfId="1" applyNumberFormat="1" applyFont="1" applyBorder="1" applyProtection="1"/>
    <xf numFmtId="164" fontId="0" fillId="0" borderId="51" xfId="1" applyNumberFormat="1" applyFont="1" applyBorder="1" applyProtection="1"/>
    <xf numFmtId="49" fontId="3" fillId="35" borderId="52" xfId="0" applyNumberFormat="1" applyFont="1" applyFill="1" applyBorder="1" applyAlignment="1" applyProtection="1">
      <alignment wrapText="1"/>
    </xf>
    <xf numFmtId="49" fontId="3" fillId="0" borderId="55" xfId="0" applyNumberFormat="1" applyFont="1" applyBorder="1" applyAlignment="1" applyProtection="1">
      <alignment wrapText="1"/>
    </xf>
    <xf numFmtId="9" fontId="0" fillId="2" borderId="1" xfId="2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0" xfId="1" applyNumberFormat="1" applyFont="1" applyFill="1" applyBorder="1" applyProtection="1">
      <protection locked="0"/>
    </xf>
    <xf numFmtId="9" fontId="0" fillId="2" borderId="10" xfId="2" applyFont="1" applyFill="1" applyBorder="1" applyProtection="1">
      <protection locked="0"/>
    </xf>
    <xf numFmtId="164" fontId="0" fillId="0" borderId="10" xfId="1" applyNumberFormat="1" applyFont="1" applyBorder="1" applyProtection="1"/>
    <xf numFmtId="0" fontId="2" fillId="2" borderId="19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23" fillId="0" borderId="56" xfId="0" applyFont="1" applyBorder="1" applyAlignment="1">
      <alignment wrapText="1"/>
    </xf>
    <xf numFmtId="164" fontId="2" fillId="0" borderId="0" xfId="0" applyNumberFormat="1" applyFont="1" applyBorder="1" applyProtection="1"/>
    <xf numFmtId="1" fontId="23" fillId="0" borderId="56" xfId="0" applyNumberFormat="1" applyFont="1" applyBorder="1" applyAlignment="1">
      <alignment wrapText="1"/>
    </xf>
    <xf numFmtId="1" fontId="23" fillId="0" borderId="3" xfId="0" applyNumberFormat="1" applyFont="1" applyBorder="1" applyAlignment="1">
      <alignment wrapText="1"/>
    </xf>
    <xf numFmtId="44" fontId="0" fillId="0" borderId="0" xfId="0" applyNumberFormat="1" applyFill="1" applyBorder="1" applyProtection="1"/>
    <xf numFmtId="0" fontId="0" fillId="0" borderId="0" xfId="0" applyBorder="1" applyAlignment="1" applyProtection="1">
      <alignment horizontal="left"/>
    </xf>
    <xf numFmtId="0" fontId="2" fillId="0" borderId="0" xfId="0" applyFont="1" applyProtection="1"/>
    <xf numFmtId="0" fontId="2" fillId="0" borderId="40" xfId="0" applyFont="1" applyBorder="1" applyAlignment="1" applyProtection="1">
      <alignment wrapText="1"/>
    </xf>
    <xf numFmtId="164" fontId="0" fillId="2" borderId="57" xfId="1" applyNumberFormat="1" applyFont="1" applyFill="1" applyBorder="1" applyProtection="1">
      <protection locked="0"/>
    </xf>
    <xf numFmtId="164" fontId="0" fillId="2" borderId="58" xfId="1" applyNumberFormat="1" applyFont="1" applyFill="1" applyBorder="1" applyProtection="1">
      <protection locked="0"/>
    </xf>
    <xf numFmtId="9" fontId="0" fillId="2" borderId="58" xfId="2" applyFont="1" applyFill="1" applyBorder="1" applyProtection="1">
      <protection locked="0"/>
    </xf>
    <xf numFmtId="164" fontId="0" fillId="0" borderId="58" xfId="1" applyNumberFormat="1" applyFont="1" applyBorder="1" applyProtection="1"/>
    <xf numFmtId="164" fontId="2" fillId="0" borderId="4" xfId="0" applyNumberFormat="1" applyFont="1" applyBorder="1" applyProtection="1"/>
    <xf numFmtId="164" fontId="0" fillId="0" borderId="15" xfId="1" applyNumberFormat="1" applyFont="1" applyFill="1" applyBorder="1" applyProtection="1"/>
    <xf numFmtId="0" fontId="0" fillId="0" borderId="54" xfId="0" applyBorder="1" applyAlignment="1" applyProtection="1">
      <alignment wrapText="1"/>
    </xf>
    <xf numFmtId="164" fontId="0" fillId="0" borderId="14" xfId="1" applyNumberFormat="1" applyFont="1" applyBorder="1" applyProtection="1"/>
    <xf numFmtId="0" fontId="2" fillId="0" borderId="16" xfId="0" applyFont="1" applyBorder="1" applyAlignment="1" applyProtection="1">
      <alignment horizontal="center" wrapText="1"/>
    </xf>
    <xf numFmtId="164" fontId="0" fillId="36" borderId="8" xfId="1" applyNumberFormat="1" applyFont="1" applyFill="1" applyBorder="1" applyProtection="1"/>
    <xf numFmtId="164" fontId="0" fillId="36" borderId="11" xfId="1" applyNumberFormat="1" applyFont="1" applyFill="1" applyBorder="1" applyProtection="1"/>
    <xf numFmtId="164" fontId="0" fillId="36" borderId="9" xfId="1" applyNumberFormat="1" applyFont="1" applyFill="1" applyBorder="1" applyProtection="1"/>
    <xf numFmtId="164" fontId="2" fillId="0" borderId="4" xfId="0" applyNumberFormat="1" applyFont="1" applyFill="1" applyBorder="1" applyProtection="1"/>
    <xf numFmtId="164" fontId="0" fillId="37" borderId="15" xfId="0" applyNumberFormat="1" applyFill="1" applyBorder="1" applyProtection="1"/>
    <xf numFmtId="164" fontId="0" fillId="38" borderId="15" xfId="0" applyNumberFormat="1" applyFill="1" applyBorder="1" applyProtection="1"/>
    <xf numFmtId="0" fontId="4" fillId="2" borderId="28" xfId="0" applyFont="1" applyFill="1" applyBorder="1" applyProtection="1">
      <protection locked="0"/>
    </xf>
    <xf numFmtId="0" fontId="0" fillId="0" borderId="59" xfId="0" applyBorder="1" applyProtection="1"/>
    <xf numFmtId="0" fontId="3" fillId="0" borderId="60" xfId="0" applyFont="1" applyBorder="1" applyAlignment="1" applyProtection="1">
      <alignment wrapText="1"/>
    </xf>
    <xf numFmtId="0" fontId="3" fillId="35" borderId="61" xfId="0" applyFont="1" applyFill="1" applyBorder="1" applyAlignment="1" applyProtection="1">
      <alignment wrapText="1"/>
    </xf>
    <xf numFmtId="0" fontId="28" fillId="2" borderId="62" xfId="0" applyFont="1" applyFill="1" applyBorder="1" applyAlignment="1" applyProtection="1">
      <alignment wrapText="1"/>
      <protection locked="0"/>
    </xf>
    <xf numFmtId="0" fontId="28" fillId="2" borderId="63" xfId="0" applyFont="1" applyFill="1" applyBorder="1" applyAlignment="1" applyProtection="1">
      <alignment wrapText="1"/>
      <protection locked="0"/>
    </xf>
    <xf numFmtId="49" fontId="3" fillId="0" borderId="64" xfId="0" applyNumberFormat="1" applyFont="1" applyBorder="1" applyAlignment="1" applyProtection="1">
      <alignment wrapText="1"/>
    </xf>
    <xf numFmtId="0" fontId="28" fillId="2" borderId="65" xfId="0" applyFont="1" applyFill="1" applyBorder="1" applyAlignment="1" applyProtection="1">
      <alignment wrapText="1"/>
      <protection locked="0"/>
    </xf>
    <xf numFmtId="0" fontId="2" fillId="0" borderId="27" xfId="0" applyFont="1" applyBorder="1" applyProtection="1"/>
    <xf numFmtId="164" fontId="0" fillId="36" borderId="69" xfId="1" applyNumberFormat="1" applyFont="1" applyFill="1" applyBorder="1" applyProtection="1"/>
    <xf numFmtId="164" fontId="0" fillId="38" borderId="40" xfId="1" applyNumberFormat="1" applyFont="1" applyFill="1" applyBorder="1" applyProtection="1"/>
    <xf numFmtId="0" fontId="0" fillId="0" borderId="70" xfId="0" applyBorder="1" applyAlignment="1" applyProtection="1">
      <alignment wrapText="1"/>
    </xf>
    <xf numFmtId="164" fontId="0" fillId="2" borderId="71" xfId="1" applyNumberFormat="1" applyFont="1" applyFill="1" applyBorder="1" applyProtection="1">
      <protection locked="0"/>
    </xf>
    <xf numFmtId="10" fontId="0" fillId="0" borderId="0" xfId="2" applyNumberFormat="1" applyFont="1" applyProtection="1">
      <protection locked="0"/>
    </xf>
    <xf numFmtId="10" fontId="0" fillId="2" borderId="50" xfId="2" applyNumberFormat="1" applyFont="1" applyFill="1" applyBorder="1" applyProtection="1">
      <protection locked="0"/>
    </xf>
    <xf numFmtId="10" fontId="0" fillId="2" borderId="10" xfId="2" applyNumberFormat="1" applyFont="1" applyFill="1" applyBorder="1" applyProtection="1">
      <protection locked="0"/>
    </xf>
    <xf numFmtId="10" fontId="0" fillId="2" borderId="6" xfId="2" applyNumberFormat="1" applyFont="1" applyFill="1" applyBorder="1" applyProtection="1">
      <protection locked="0"/>
    </xf>
    <xf numFmtId="10" fontId="0" fillId="2" borderId="1" xfId="2" applyNumberFormat="1" applyFont="1" applyFill="1" applyBorder="1" applyProtection="1">
      <protection locked="0"/>
    </xf>
    <xf numFmtId="10" fontId="0" fillId="0" borderId="0" xfId="2" applyNumberFormat="1" applyFont="1" applyProtection="1"/>
    <xf numFmtId="10" fontId="2" fillId="0" borderId="0" xfId="2" applyNumberFormat="1" applyFont="1" applyFill="1" applyBorder="1" applyProtection="1"/>
    <xf numFmtId="10" fontId="0" fillId="0" borderId="12" xfId="2" applyNumberFormat="1" applyFont="1" applyBorder="1" applyAlignment="1" applyProtection="1">
      <alignment wrapText="1"/>
    </xf>
    <xf numFmtId="10" fontId="0" fillId="0" borderId="53" xfId="2" applyNumberFormat="1" applyFont="1" applyBorder="1" applyAlignment="1" applyProtection="1">
      <alignment wrapText="1"/>
    </xf>
    <xf numFmtId="44" fontId="0" fillId="39" borderId="0" xfId="1" applyFont="1" applyFill="1" applyProtection="1"/>
    <xf numFmtId="44" fontId="0" fillId="39" borderId="4" xfId="1" applyFont="1" applyFill="1" applyBorder="1" applyProtection="1"/>
    <xf numFmtId="165" fontId="0" fillId="39" borderId="0" xfId="0" applyNumberFormat="1" applyFill="1" applyProtection="1"/>
    <xf numFmtId="165" fontId="0" fillId="39" borderId="4" xfId="0" applyNumberFormat="1" applyFill="1" applyBorder="1" applyProtection="1"/>
    <xf numFmtId="0" fontId="0" fillId="0" borderId="0" xfId="0" quotePrefix="1" applyProtection="1"/>
    <xf numFmtId="10" fontId="0" fillId="39" borderId="0" xfId="2" applyNumberFormat="1" applyFont="1" applyFill="1" applyProtection="1"/>
    <xf numFmtId="0" fontId="2" fillId="40" borderId="0" xfId="0" applyFont="1" applyFill="1" applyAlignment="1">
      <alignment horizontal="center" wrapText="1"/>
    </xf>
    <xf numFmtId="10" fontId="0" fillId="2" borderId="50" xfId="2" applyNumberFormat="1" applyFont="1" applyFill="1" applyBorder="1" applyProtection="1">
      <protection locked="0" hidden="1"/>
    </xf>
    <xf numFmtId="164" fontId="2" fillId="0" borderId="4" xfId="1" applyNumberFormat="1" applyFont="1" applyFill="1" applyBorder="1" applyProtection="1"/>
    <xf numFmtId="0" fontId="0" fillId="0" borderId="5" xfId="0" applyBorder="1" applyAlignment="1" applyProtection="1">
      <alignment wrapText="1"/>
      <protection locked="0"/>
    </xf>
    <xf numFmtId="164" fontId="0" fillId="0" borderId="26" xfId="0" applyNumberFormat="1" applyBorder="1" applyProtection="1">
      <protection locked="0"/>
    </xf>
    <xf numFmtId="164" fontId="0" fillId="37" borderId="4" xfId="0" applyNumberFormat="1" applyFill="1" applyBorder="1" applyProtection="1">
      <protection locked="0"/>
    </xf>
    <xf numFmtId="0" fontId="0" fillId="0" borderId="72" xfId="0" applyBorder="1" applyProtection="1"/>
    <xf numFmtId="10" fontId="0" fillId="2" borderId="12" xfId="2" applyNumberFormat="1" applyFont="1" applyFill="1" applyBorder="1" applyProtection="1">
      <protection locked="0"/>
    </xf>
    <xf numFmtId="0" fontId="0" fillId="0" borderId="40" xfId="0" applyBorder="1" applyProtection="1"/>
    <xf numFmtId="0" fontId="2" fillId="0" borderId="22" xfId="0" applyFont="1" applyBorder="1" applyProtection="1"/>
    <xf numFmtId="0" fontId="29" fillId="2" borderId="0" xfId="0" applyFont="1" applyFill="1" applyAlignment="1" applyProtection="1">
      <alignment horizontal="left"/>
      <protection locked="0"/>
    </xf>
    <xf numFmtId="0" fontId="0" fillId="0" borderId="16" xfId="0" applyBorder="1" applyProtection="1"/>
    <xf numFmtId="0" fontId="0" fillId="0" borderId="19" xfId="0" applyBorder="1" applyProtection="1"/>
    <xf numFmtId="10" fontId="0" fillId="0" borderId="46" xfId="2" applyNumberFormat="1" applyFont="1" applyBorder="1" applyProtection="1">
      <protection locked="0"/>
    </xf>
    <xf numFmtId="164" fontId="2" fillId="41" borderId="4" xfId="1" applyNumberFormat="1" applyFont="1" applyFill="1" applyBorder="1" applyProtection="1"/>
    <xf numFmtId="0" fontId="2" fillId="0" borderId="0" xfId="0" applyFont="1" applyProtection="1">
      <protection locked="0"/>
    </xf>
    <xf numFmtId="0" fontId="27" fillId="2" borderId="13" xfId="0" applyFont="1" applyFill="1" applyBorder="1" applyAlignment="1" applyProtection="1">
      <alignment horizontal="left"/>
      <protection locked="0"/>
    </xf>
    <xf numFmtId="0" fontId="27" fillId="2" borderId="0" xfId="0" applyFont="1" applyFill="1" applyBorder="1" applyAlignment="1" applyProtection="1">
      <alignment horizontal="left"/>
      <protection locked="0"/>
    </xf>
    <xf numFmtId="0" fontId="0" fillId="0" borderId="20" xfId="0" applyBorder="1" applyAlignment="1" applyProtection="1">
      <alignment horizontal="center"/>
    </xf>
    <xf numFmtId="0" fontId="0" fillId="0" borderId="21" xfId="0" applyBorder="1" applyAlignment="1" applyProtection="1">
      <alignment horizontal="center"/>
    </xf>
    <xf numFmtId="0" fontId="0" fillId="0" borderId="22" xfId="0" applyBorder="1" applyAlignment="1" applyProtection="1">
      <alignment horizontal="center"/>
    </xf>
    <xf numFmtId="0" fontId="0" fillId="0" borderId="44" xfId="0" applyBorder="1" applyAlignment="1" applyProtection="1">
      <alignment horizontal="center"/>
    </xf>
    <xf numFmtId="0" fontId="0" fillId="0" borderId="45" xfId="0" applyBorder="1" applyAlignment="1" applyProtection="1">
      <alignment horizontal="center"/>
    </xf>
    <xf numFmtId="0" fontId="0" fillId="0" borderId="47" xfId="0" applyBorder="1" applyAlignment="1" applyProtection="1">
      <alignment horizontal="center"/>
    </xf>
    <xf numFmtId="164" fontId="0" fillId="0" borderId="66" xfId="1" applyNumberFormat="1" applyFont="1" applyFill="1" applyBorder="1" applyAlignment="1" applyProtection="1">
      <alignment horizontal="center"/>
    </xf>
    <xf numFmtId="164" fontId="0" fillId="0" borderId="67" xfId="1" applyNumberFormat="1" applyFont="1" applyFill="1" applyBorder="1" applyAlignment="1" applyProtection="1">
      <alignment horizontal="center"/>
    </xf>
    <xf numFmtId="164" fontId="0" fillId="0" borderId="68" xfId="1" applyNumberFormat="1" applyFont="1" applyFill="1" applyBorder="1" applyAlignment="1" applyProtection="1">
      <alignment horizontal="center"/>
    </xf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Currency" xfId="1" builtinId="4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te" xfId="17" builtinId="10" customBuiltin="1"/>
    <cellStyle name="Output" xfId="12" builtinId="21" customBuiltin="1"/>
    <cellStyle name="Percent" xfId="2" builtinId="5"/>
    <cellStyle name="Title" xfId="3" builtinId="15" customBuiltin="1"/>
    <cellStyle name="Total" xfId="19" builtinId="25" customBuiltin="1"/>
    <cellStyle name="Warning Text" xfId="16" builtinId="11" customBuiltin="1"/>
  </cellStyles>
  <dxfs count="3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7C80"/>
      <color rgb="FFFFCCFF"/>
      <color rgb="FFF3BCB3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M41"/>
  <sheetViews>
    <sheetView workbookViewId="0">
      <selection activeCell="B11" sqref="B11"/>
    </sheetView>
  </sheetViews>
  <sheetFormatPr defaultColWidth="8.85546875" defaultRowHeight="15" x14ac:dyDescent="0.25"/>
  <cols>
    <col min="1" max="1" width="4.28515625" style="1" customWidth="1"/>
    <col min="2" max="2" width="100.28515625" style="16" bestFit="1" customWidth="1"/>
    <col min="3" max="16384" width="8.85546875" style="16"/>
  </cols>
  <sheetData>
    <row r="1" spans="1:13" ht="18.75" x14ac:dyDescent="0.3">
      <c r="A1" s="44" t="s">
        <v>105</v>
      </c>
    </row>
    <row r="2" spans="1:13" x14ac:dyDescent="0.25">
      <c r="A2" s="62"/>
      <c r="B2" s="16" t="s">
        <v>181</v>
      </c>
    </row>
    <row r="3" spans="1:13" x14ac:dyDescent="0.25">
      <c r="A3" s="42">
        <v>1</v>
      </c>
      <c r="B3" s="16" t="s">
        <v>180</v>
      </c>
    </row>
    <row r="4" spans="1:13" x14ac:dyDescent="0.25">
      <c r="A4" s="42">
        <v>2</v>
      </c>
      <c r="B4" s="41" t="s">
        <v>219</v>
      </c>
    </row>
    <row r="5" spans="1:13" x14ac:dyDescent="0.25">
      <c r="A5" s="42">
        <v>3</v>
      </c>
      <c r="B5" s="41" t="s">
        <v>220</v>
      </c>
      <c r="M5" s="23"/>
    </row>
    <row r="6" spans="1:13" x14ac:dyDescent="0.25">
      <c r="A6" s="42">
        <v>4</v>
      </c>
      <c r="B6" s="41" t="s">
        <v>167</v>
      </c>
      <c r="M6" s="23"/>
    </row>
    <row r="7" spans="1:13" ht="30" x14ac:dyDescent="0.25">
      <c r="A7" s="42">
        <v>5</v>
      </c>
      <c r="B7" s="41" t="s">
        <v>221</v>
      </c>
      <c r="M7" s="23"/>
    </row>
    <row r="8" spans="1:13" x14ac:dyDescent="0.25">
      <c r="A8" s="42">
        <v>6</v>
      </c>
      <c r="B8" s="41" t="s">
        <v>224</v>
      </c>
      <c r="M8" s="23"/>
    </row>
    <row r="9" spans="1:13" x14ac:dyDescent="0.25">
      <c r="A9" s="42">
        <v>7</v>
      </c>
      <c r="B9" s="41" t="s">
        <v>168</v>
      </c>
      <c r="M9" s="23"/>
    </row>
    <row r="10" spans="1:13" x14ac:dyDescent="0.25">
      <c r="A10" s="42">
        <v>8</v>
      </c>
      <c r="B10" s="41" t="s">
        <v>222</v>
      </c>
      <c r="M10" s="23"/>
    </row>
    <row r="11" spans="1:13" ht="30" x14ac:dyDescent="0.25">
      <c r="A11" s="42">
        <v>9</v>
      </c>
      <c r="B11" s="41" t="s">
        <v>223</v>
      </c>
    </row>
    <row r="12" spans="1:13" x14ac:dyDescent="0.25">
      <c r="A12" s="42">
        <v>10</v>
      </c>
      <c r="B12" s="41" t="s">
        <v>232</v>
      </c>
    </row>
    <row r="13" spans="1:13" x14ac:dyDescent="0.25">
      <c r="A13" s="42">
        <v>11</v>
      </c>
      <c r="B13" s="41" t="s">
        <v>188</v>
      </c>
    </row>
    <row r="14" spans="1:13" ht="30" x14ac:dyDescent="0.25">
      <c r="A14" s="42">
        <v>12</v>
      </c>
      <c r="B14" s="41" t="s">
        <v>226</v>
      </c>
    </row>
    <row r="15" spans="1:13" ht="30" x14ac:dyDescent="0.25">
      <c r="A15" s="42">
        <v>13</v>
      </c>
      <c r="B15" s="41" t="s">
        <v>225</v>
      </c>
    </row>
    <row r="16" spans="1:13" ht="30" x14ac:dyDescent="0.25">
      <c r="A16" s="42">
        <v>14</v>
      </c>
      <c r="B16" s="41" t="s">
        <v>227</v>
      </c>
    </row>
    <row r="17" spans="1:2" x14ac:dyDescent="0.25">
      <c r="A17" s="42">
        <v>15</v>
      </c>
      <c r="B17" s="41" t="s">
        <v>201</v>
      </c>
    </row>
    <row r="18" spans="1:2" x14ac:dyDescent="0.25">
      <c r="A18" s="42">
        <v>16</v>
      </c>
      <c r="B18" s="41" t="s">
        <v>137</v>
      </c>
    </row>
    <row r="19" spans="1:2" x14ac:dyDescent="0.25">
      <c r="A19" s="42">
        <v>17</v>
      </c>
      <c r="B19" s="41" t="s">
        <v>133</v>
      </c>
    </row>
    <row r="20" spans="1:2" x14ac:dyDescent="0.25">
      <c r="A20" s="42">
        <v>18</v>
      </c>
      <c r="B20" s="41" t="s">
        <v>139</v>
      </c>
    </row>
    <row r="21" spans="1:2" x14ac:dyDescent="0.25">
      <c r="A21" s="42">
        <v>19</v>
      </c>
      <c r="B21" s="41" t="s">
        <v>134</v>
      </c>
    </row>
    <row r="22" spans="1:2" x14ac:dyDescent="0.25">
      <c r="A22" s="42">
        <v>20</v>
      </c>
      <c r="B22" s="41" t="s">
        <v>229</v>
      </c>
    </row>
    <row r="23" spans="1:2" x14ac:dyDescent="0.25">
      <c r="A23" s="42">
        <v>21</v>
      </c>
      <c r="B23" s="41" t="s">
        <v>154</v>
      </c>
    </row>
    <row r="24" spans="1:2" ht="30" x14ac:dyDescent="0.25">
      <c r="A24" s="42">
        <v>22</v>
      </c>
      <c r="B24" s="78" t="s">
        <v>200</v>
      </c>
    </row>
    <row r="25" spans="1:2" x14ac:dyDescent="0.25">
      <c r="A25" s="42">
        <v>23</v>
      </c>
      <c r="B25" s="41" t="s">
        <v>182</v>
      </c>
    </row>
    <row r="26" spans="1:2" x14ac:dyDescent="0.25">
      <c r="A26" s="42">
        <v>24</v>
      </c>
      <c r="B26" s="41" t="s">
        <v>136</v>
      </c>
    </row>
    <row r="27" spans="1:2" x14ac:dyDescent="0.25">
      <c r="A27" s="42">
        <v>25</v>
      </c>
      <c r="B27" s="41" t="s">
        <v>146</v>
      </c>
    </row>
    <row r="28" spans="1:2" x14ac:dyDescent="0.25">
      <c r="A28" s="42">
        <v>26</v>
      </c>
      <c r="B28" s="41" t="s">
        <v>147</v>
      </c>
    </row>
    <row r="29" spans="1:2" x14ac:dyDescent="0.25">
      <c r="A29" s="42">
        <v>27</v>
      </c>
      <c r="B29" s="41" t="s">
        <v>135</v>
      </c>
    </row>
    <row r="30" spans="1:2" x14ac:dyDescent="0.25">
      <c r="A30" s="42">
        <v>28</v>
      </c>
      <c r="B30" s="41" t="s">
        <v>145</v>
      </c>
    </row>
    <row r="31" spans="1:2" x14ac:dyDescent="0.25">
      <c r="A31" s="42">
        <v>29</v>
      </c>
      <c r="B31" s="41" t="s">
        <v>169</v>
      </c>
    </row>
    <row r="32" spans="1:2" x14ac:dyDescent="0.25">
      <c r="A32" s="42">
        <v>30</v>
      </c>
      <c r="B32" s="41" t="s">
        <v>138</v>
      </c>
    </row>
    <row r="33" spans="1:2" x14ac:dyDescent="0.25">
      <c r="A33" s="42"/>
      <c r="B33" s="41"/>
    </row>
    <row r="34" spans="1:2" x14ac:dyDescent="0.25">
      <c r="A34" s="43"/>
      <c r="B34" s="148" t="s">
        <v>228</v>
      </c>
    </row>
    <row r="35" spans="1:2" x14ac:dyDescent="0.25">
      <c r="A35" s="43"/>
      <c r="B35" s="41"/>
    </row>
    <row r="36" spans="1:2" x14ac:dyDescent="0.25">
      <c r="A36" s="43"/>
      <c r="B36" s="41"/>
    </row>
    <row r="37" spans="1:2" x14ac:dyDescent="0.25">
      <c r="A37" s="43"/>
      <c r="B37" s="41"/>
    </row>
    <row r="38" spans="1:2" x14ac:dyDescent="0.25">
      <c r="A38" s="43"/>
      <c r="B38" s="41"/>
    </row>
    <row r="39" spans="1:2" x14ac:dyDescent="0.25">
      <c r="A39" s="43"/>
      <c r="B39" s="41"/>
    </row>
    <row r="40" spans="1:2" x14ac:dyDescent="0.25">
      <c r="A40" s="43"/>
      <c r="B40" s="41"/>
    </row>
    <row r="41" spans="1:2" x14ac:dyDescent="0.25">
      <c r="A41" s="43"/>
      <c r="B41" s="41"/>
    </row>
  </sheetData>
  <printOptions gridLines="1"/>
  <pageMargins left="0.7" right="0.7" top="0.75" bottom="0.75" header="0.3" footer="0.3"/>
  <pageSetup scale="9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DU174"/>
  <sheetViews>
    <sheetView zoomScale="85" zoomScaleNormal="85" workbookViewId="0">
      <selection activeCell="J78" sqref="J78 M78"/>
    </sheetView>
  </sheetViews>
  <sheetFormatPr defaultColWidth="9.140625" defaultRowHeight="15" x14ac:dyDescent="0.25"/>
  <cols>
    <col min="1" max="1" width="18.42578125" style="14" customWidth="1"/>
    <col min="2" max="2" width="22.140625" style="14" customWidth="1"/>
    <col min="3" max="3" width="14.5703125" style="14" customWidth="1"/>
    <col min="4" max="4" width="11.5703125" style="14" bestFit="1" customWidth="1"/>
    <col min="5" max="5" width="12" style="14" bestFit="1" customWidth="1"/>
    <col min="6" max="7" width="11.7109375" style="14" customWidth="1"/>
    <col min="8" max="8" width="13.5703125" style="14" customWidth="1"/>
    <col min="9" max="9" width="13.7109375" style="133" customWidth="1"/>
    <col min="10" max="11" width="13.7109375" style="14" customWidth="1"/>
    <col min="12" max="12" width="13.7109375" style="133" customWidth="1"/>
    <col min="13" max="14" width="13.7109375" style="14" customWidth="1"/>
    <col min="15" max="28" width="9.140625" style="14"/>
    <col min="29" max="29" width="10.28515625" style="14" customWidth="1"/>
    <col min="30" max="30" width="12.5703125" style="14" customWidth="1"/>
    <col min="31" max="31" width="10.28515625" style="14" customWidth="1"/>
    <col min="32" max="32" width="12.7109375" style="14" bestFit="1" customWidth="1"/>
    <col min="33" max="33" width="9.140625" style="14"/>
    <col min="34" max="34" width="9.140625" style="14" customWidth="1"/>
    <col min="35" max="37" width="9.140625" style="14" hidden="1" customWidth="1"/>
    <col min="38" max="39" width="0" style="14" hidden="1" customWidth="1"/>
    <col min="40" max="16384" width="9.140625" style="14"/>
  </cols>
  <sheetData>
    <row r="1" spans="1:125" x14ac:dyDescent="0.25">
      <c r="A1" s="103" t="s">
        <v>155</v>
      </c>
      <c r="B1" s="1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</row>
    <row r="2" spans="1:125" x14ac:dyDescent="0.25">
      <c r="A2" s="103" t="s">
        <v>141</v>
      </c>
      <c r="B2" s="13"/>
      <c r="M2" s="15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</row>
    <row r="3" spans="1:125" x14ac:dyDescent="0.25">
      <c r="A3" s="103" t="s">
        <v>166</v>
      </c>
      <c r="B3" s="158" t="s">
        <v>209</v>
      </c>
      <c r="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</row>
    <row r="4" spans="1:125" ht="15.75" thickBot="1" x14ac:dyDescent="0.3">
      <c r="A4" s="23" t="s">
        <v>217</v>
      </c>
      <c r="B4" s="23"/>
      <c r="C4" s="23"/>
      <c r="D4" s="23"/>
      <c r="E4" s="23"/>
      <c r="F4" s="23"/>
      <c r="G4" s="23"/>
      <c r="H4" s="23"/>
      <c r="I4" s="138"/>
      <c r="J4" s="23"/>
      <c r="K4" s="23"/>
      <c r="L4" s="138"/>
      <c r="M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</row>
    <row r="5" spans="1:125" ht="15.75" thickBot="1" x14ac:dyDescent="0.3">
      <c r="A5" s="23"/>
      <c r="B5" s="23"/>
      <c r="C5" s="23"/>
      <c r="D5" s="23"/>
      <c r="E5" s="23"/>
      <c r="F5" s="23"/>
      <c r="G5" s="23"/>
      <c r="H5" s="23"/>
      <c r="I5" s="138"/>
      <c r="J5" s="63" t="s">
        <v>211</v>
      </c>
      <c r="K5" s="14" t="s">
        <v>212</v>
      </c>
      <c r="L5" s="138"/>
      <c r="M5" s="24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</row>
    <row r="6" spans="1:125" ht="15.75" thickBot="1" x14ac:dyDescent="0.3">
      <c r="A6" s="23"/>
      <c r="B6" s="45"/>
      <c r="C6" s="47" t="s">
        <v>170</v>
      </c>
      <c r="D6" s="31"/>
      <c r="E6" s="31"/>
      <c r="F6" s="31"/>
      <c r="G6" s="31"/>
      <c r="H6" s="119">
        <f>H24</f>
        <v>0</v>
      </c>
      <c r="I6" s="138"/>
      <c r="J6" s="159" t="s">
        <v>210</v>
      </c>
      <c r="K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</row>
    <row r="7" spans="1:125" ht="15.75" thickBot="1" x14ac:dyDescent="0.3">
      <c r="A7" s="101"/>
      <c r="B7" s="24"/>
      <c r="C7" s="48" t="s">
        <v>215</v>
      </c>
      <c r="D7" s="24"/>
      <c r="E7" s="24"/>
      <c r="F7" s="24"/>
      <c r="G7" s="74"/>
      <c r="H7" s="54">
        <f>ROUND((H6*G7),0)</f>
        <v>0</v>
      </c>
      <c r="I7" s="138"/>
      <c r="J7" s="160" t="s">
        <v>149</v>
      </c>
      <c r="K7" s="23"/>
      <c r="AD7" s="23" t="s">
        <v>193</v>
      </c>
      <c r="AE7" s="23"/>
      <c r="AF7" s="23"/>
      <c r="AG7" s="23"/>
      <c r="AH7" s="23"/>
      <c r="AI7" s="23" t="s">
        <v>192</v>
      </c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</row>
    <row r="8" spans="1:125" ht="15.75" thickBot="1" x14ac:dyDescent="0.3">
      <c r="A8" s="101"/>
      <c r="B8" s="24"/>
      <c r="C8" s="49" t="s">
        <v>171</v>
      </c>
      <c r="D8" s="50"/>
      <c r="E8" s="50"/>
      <c r="F8" s="50"/>
      <c r="G8" s="50"/>
      <c r="H8" s="55">
        <f>SUM(H6:H7)</f>
        <v>0</v>
      </c>
      <c r="I8" s="138"/>
      <c r="J8" s="95"/>
      <c r="K8" s="23"/>
      <c r="AD8" s="23" t="s">
        <v>190</v>
      </c>
      <c r="AE8" s="23"/>
      <c r="AF8" s="23" t="s">
        <v>191</v>
      </c>
      <c r="AG8" s="23"/>
      <c r="AH8" s="23"/>
      <c r="AI8" s="23" t="s">
        <v>190</v>
      </c>
      <c r="AJ8" s="23"/>
      <c r="AK8" s="23" t="s">
        <v>191</v>
      </c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</row>
    <row r="9" spans="1:125" ht="15.75" thickBot="1" x14ac:dyDescent="0.3">
      <c r="A9" s="101"/>
      <c r="B9" s="24"/>
      <c r="C9" s="47" t="s">
        <v>218</v>
      </c>
      <c r="D9" s="31"/>
      <c r="E9" s="31"/>
      <c r="F9" s="31"/>
      <c r="G9" s="31"/>
      <c r="H9" s="118">
        <f>N31+N41+N51+N61+N71+N81+N91+N101+N111+N121+N131+N141+N151+N161+N171</f>
        <v>0</v>
      </c>
      <c r="I9" s="138"/>
      <c r="J9" s="23"/>
      <c r="K9" s="23"/>
      <c r="L9" s="138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142">
        <f>IF(H6&lt;10000,H6*0.15,0)</f>
        <v>0</v>
      </c>
      <c r="AE9" s="146" t="s">
        <v>195</v>
      </c>
      <c r="AF9" s="142">
        <f>IF(H9&lt;10000,0.1*H9,0)</f>
        <v>0</v>
      </c>
      <c r="AG9" s="23"/>
      <c r="AH9" s="23"/>
      <c r="AI9" s="144">
        <f>IF(H6&lt;10000,0.15,0)</f>
        <v>0.15</v>
      </c>
      <c r="AJ9" s="23"/>
      <c r="AK9" s="144">
        <f>IF(AR4&lt;10000,0.1,0)</f>
        <v>0.1</v>
      </c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</row>
    <row r="10" spans="1:125" ht="15.75" thickBot="1" x14ac:dyDescent="0.3">
      <c r="A10" s="101"/>
      <c r="B10" s="24"/>
      <c r="C10" s="48" t="s">
        <v>215</v>
      </c>
      <c r="D10" s="24"/>
      <c r="E10" s="24"/>
      <c r="F10" s="24"/>
      <c r="G10" s="74"/>
      <c r="H10" s="54">
        <f>ROUND((H9*G10),0)</f>
        <v>0</v>
      </c>
      <c r="I10" s="138"/>
      <c r="J10" s="23"/>
      <c r="K10" s="23"/>
      <c r="L10" s="138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142">
        <f>IF(AND(10000&lt;H6,H6&lt;20000),0.1*(H6-10000)+1500,0)</f>
        <v>0</v>
      </c>
      <c r="AE10" s="146" t="s">
        <v>194</v>
      </c>
      <c r="AF10" s="142">
        <f>IF(AND(10000&lt;H9,H9&lt;20000),0.075*(H9-10000)+1000,0)</f>
        <v>0</v>
      </c>
      <c r="AG10" s="23"/>
      <c r="AH10" s="23"/>
      <c r="AI10" s="144">
        <f>IF(AND(10000&lt;H6,H6&lt;20000),0.1,0)</f>
        <v>0</v>
      </c>
      <c r="AJ10" s="23"/>
      <c r="AK10" s="144">
        <f>IF(AND(10000&lt;AR4,AR4&lt;20000),0.075,0)</f>
        <v>0</v>
      </c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</row>
    <row r="11" spans="1:125" ht="15.75" thickBot="1" x14ac:dyDescent="0.3">
      <c r="A11" s="101"/>
      <c r="B11" s="24"/>
      <c r="C11" s="49" t="s">
        <v>172</v>
      </c>
      <c r="D11" s="50"/>
      <c r="E11" s="50"/>
      <c r="F11" s="50"/>
      <c r="G11" s="72"/>
      <c r="H11" s="55">
        <f>SUM(H9:H10)</f>
        <v>0</v>
      </c>
      <c r="I11" s="138"/>
      <c r="J11" s="23"/>
      <c r="K11" s="23"/>
      <c r="L11" s="138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142">
        <f>IF(H6&gt;20000,0.075*(H6-20000)+2500,0)</f>
        <v>0</v>
      </c>
      <c r="AE11" s="146" t="s">
        <v>196</v>
      </c>
      <c r="AF11" s="142">
        <f>IF(H9&gt;20000,0.05*(H9-20000)+1750,0)</f>
        <v>0</v>
      </c>
      <c r="AG11" s="23"/>
      <c r="AH11" s="23"/>
      <c r="AI11" s="144">
        <f>IF(H6&gt;20000,0.075,0)</f>
        <v>0</v>
      </c>
      <c r="AJ11" s="23"/>
      <c r="AK11" s="144">
        <f>IF(AR4&gt;20000,0.05,0)</f>
        <v>0</v>
      </c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</row>
    <row r="12" spans="1:125" ht="15.75" thickBot="1" x14ac:dyDescent="0.3">
      <c r="A12" s="101"/>
      <c r="B12" s="24"/>
      <c r="C12" s="51"/>
      <c r="D12" s="51" t="s">
        <v>140</v>
      </c>
      <c r="E12" s="52"/>
      <c r="F12" s="52"/>
      <c r="G12" s="52"/>
      <c r="H12" s="109">
        <f>H8+H11</f>
        <v>0</v>
      </c>
      <c r="I12" s="138"/>
      <c r="J12" s="23"/>
      <c r="K12" s="23"/>
      <c r="L12" s="138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143">
        <f>SUM(AD9:AD11)</f>
        <v>0</v>
      </c>
      <c r="AE12" s="23" t="s">
        <v>198</v>
      </c>
      <c r="AF12" s="143">
        <f>SUM(AF9:AF11)</f>
        <v>0</v>
      </c>
      <c r="AG12" s="23"/>
      <c r="AH12" s="23"/>
      <c r="AI12" s="145">
        <f>SUM(AI9:AI11)</f>
        <v>0.15</v>
      </c>
      <c r="AJ12" s="23"/>
      <c r="AK12" s="145">
        <f>SUM(AK9:AK11)</f>
        <v>0.1</v>
      </c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</row>
    <row r="13" spans="1:125" ht="15.75" thickBot="1" x14ac:dyDescent="0.3">
      <c r="A13" s="102"/>
      <c r="B13" s="24"/>
      <c r="C13" s="75" t="s">
        <v>231</v>
      </c>
      <c r="D13" s="76"/>
      <c r="E13" s="76"/>
      <c r="F13" s="76"/>
      <c r="G13" s="74"/>
      <c r="H13" s="54">
        <f>ROUND((H12*G13),0)</f>
        <v>0</v>
      </c>
      <c r="I13" s="164" t="s">
        <v>230</v>
      </c>
      <c r="J13" s="165"/>
      <c r="K13" s="165"/>
      <c r="L13" s="165"/>
      <c r="M13" s="165"/>
      <c r="N13" s="165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147" t="e">
        <f>AD12/H6</f>
        <v>#DIV/0!</v>
      </c>
      <c r="AE13" s="23" t="s">
        <v>197</v>
      </c>
      <c r="AF13" s="147" t="e">
        <f>AF12/H9</f>
        <v>#DIV/0!</v>
      </c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</row>
    <row r="14" spans="1:125" ht="15.75" thickBot="1" x14ac:dyDescent="0.3">
      <c r="A14" s="102"/>
      <c r="B14" s="24"/>
      <c r="C14" s="61" t="s">
        <v>33</v>
      </c>
      <c r="D14" s="57"/>
      <c r="E14" s="57"/>
      <c r="F14" s="154"/>
      <c r="G14" s="155"/>
      <c r="H14" s="54">
        <f>ROUND((H12*G14),0)</f>
        <v>0</v>
      </c>
      <c r="I14" s="138"/>
      <c r="J14" s="23"/>
      <c r="K14" s="23"/>
      <c r="L14" s="138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</row>
    <row r="15" spans="1:125" ht="15.75" thickBot="1" x14ac:dyDescent="0.3">
      <c r="A15" s="29"/>
      <c r="B15" s="28"/>
      <c r="C15" s="48"/>
      <c r="D15" s="51" t="s">
        <v>35</v>
      </c>
      <c r="E15" s="52"/>
      <c r="F15" s="52"/>
      <c r="G15" s="157"/>
      <c r="H15" s="109">
        <f>SUM(H13:H14)</f>
        <v>0</v>
      </c>
      <c r="I15" s="138"/>
      <c r="J15" s="23"/>
      <c r="K15" s="23"/>
      <c r="L15" s="138"/>
      <c r="M15" s="23"/>
      <c r="N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</row>
    <row r="16" spans="1:125" ht="15.75" thickBot="1" x14ac:dyDescent="0.3">
      <c r="A16" s="29"/>
      <c r="B16" s="28"/>
      <c r="C16" s="77" t="s">
        <v>213</v>
      </c>
      <c r="D16" s="50"/>
      <c r="E16" s="50"/>
      <c r="F16" s="50"/>
      <c r="G16" s="156"/>
      <c r="H16" s="58"/>
      <c r="I16" s="138" t="s">
        <v>208</v>
      </c>
      <c r="J16" s="23"/>
      <c r="K16" s="23"/>
      <c r="L16" s="138"/>
      <c r="M16" s="23"/>
      <c r="N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</row>
    <row r="17" spans="1:125" ht="15.75" thickBot="1" x14ac:dyDescent="0.3">
      <c r="A17" s="60" t="s">
        <v>162</v>
      </c>
      <c r="B17" s="73" t="s">
        <v>163</v>
      </c>
      <c r="C17" s="49" t="s">
        <v>173</v>
      </c>
      <c r="D17" s="50"/>
      <c r="E17" s="50"/>
      <c r="F17" s="50"/>
      <c r="G17" s="50"/>
      <c r="H17" s="110">
        <f>H16+H15+H12</f>
        <v>0</v>
      </c>
      <c r="I17" s="138"/>
      <c r="J17" s="23"/>
      <c r="K17" s="23"/>
      <c r="L17" s="138"/>
      <c r="M17" s="23"/>
      <c r="N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</row>
    <row r="18" spans="1:125" ht="15.75" thickBot="1" x14ac:dyDescent="0.3">
      <c r="A18" s="60" t="s">
        <v>165</v>
      </c>
      <c r="B18" s="73" t="s">
        <v>164</v>
      </c>
      <c r="C18" s="49" t="s">
        <v>199</v>
      </c>
      <c r="D18" s="50"/>
      <c r="E18" s="50"/>
      <c r="F18" s="50"/>
      <c r="G18" s="50"/>
      <c r="H18" s="58"/>
      <c r="I18" s="164" t="s">
        <v>189</v>
      </c>
      <c r="J18" s="165"/>
      <c r="K18" s="165"/>
      <c r="L18" s="165"/>
      <c r="M18" s="165"/>
      <c r="N18" s="165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</row>
    <row r="19" spans="1:125" ht="15.75" thickBot="1" x14ac:dyDescent="0.3">
      <c r="A19" s="24"/>
      <c r="B19" s="57"/>
      <c r="C19" s="59" t="s">
        <v>0</v>
      </c>
      <c r="D19" s="52"/>
      <c r="E19" s="52"/>
      <c r="F19" s="52"/>
      <c r="G19" s="52"/>
      <c r="H19" s="117">
        <f>H17+H18</f>
        <v>0</v>
      </c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</row>
    <row r="20" spans="1:125" x14ac:dyDescent="0.25">
      <c r="A20" s="28"/>
      <c r="B20" s="29"/>
      <c r="C20" s="56"/>
      <c r="D20" s="53"/>
      <c r="E20" s="53"/>
      <c r="F20" s="53"/>
      <c r="G20" s="53"/>
      <c r="H20" s="98"/>
      <c r="I20" s="139"/>
      <c r="K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</row>
    <row r="21" spans="1:125" ht="15.75" thickBot="1" x14ac:dyDescent="0.3"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</row>
    <row r="22" spans="1:125" ht="14.45" customHeight="1" x14ac:dyDescent="0.25">
      <c r="C22" s="169" t="s">
        <v>216</v>
      </c>
      <c r="D22" s="170"/>
      <c r="E22" s="170"/>
      <c r="F22" s="170"/>
      <c r="G22" s="170"/>
      <c r="H22" s="171"/>
      <c r="I22" s="138"/>
      <c r="J22" s="30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</row>
    <row r="23" spans="1:125" ht="60.75" thickBot="1" x14ac:dyDescent="0.3">
      <c r="C23" s="27" t="s">
        <v>185</v>
      </c>
      <c r="D23" s="131" t="s">
        <v>27</v>
      </c>
      <c r="E23" s="46" t="s">
        <v>26</v>
      </c>
      <c r="F23" s="46" t="s">
        <v>156</v>
      </c>
      <c r="G23" s="46" t="s">
        <v>157</v>
      </c>
      <c r="H23" s="104" t="s">
        <v>170</v>
      </c>
      <c r="I23" s="138"/>
      <c r="J23" s="24"/>
      <c r="K23" s="23"/>
      <c r="AD23" s="23"/>
      <c r="AE23" s="23"/>
      <c r="AF23" s="23"/>
      <c r="AG23" s="23"/>
      <c r="AH23" s="23"/>
      <c r="AI23" s="23"/>
      <c r="AJ23" s="23"/>
      <c r="AK23" s="23"/>
      <c r="AL23" s="23"/>
      <c r="AM23" s="23"/>
      <c r="AN23" s="23"/>
      <c r="AO23" s="23"/>
      <c r="AP23" s="23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</row>
    <row r="24" spans="1:125" ht="15.75" thickBot="1" x14ac:dyDescent="0.3">
      <c r="C24" s="105"/>
      <c r="D24" s="132"/>
      <c r="E24" s="106"/>
      <c r="F24" s="107"/>
      <c r="G24" s="108">
        <f>ROUND((E24*$F24+E24),0)</f>
        <v>0</v>
      </c>
      <c r="H24" s="130">
        <f>C24+D24+G24</f>
        <v>0</v>
      </c>
      <c r="I24" s="138"/>
      <c r="J24" s="24"/>
      <c r="K24" s="23"/>
      <c r="AD24" s="23"/>
      <c r="AE24" s="23"/>
      <c r="AF24" s="23"/>
      <c r="AG24" s="23"/>
      <c r="AH24" s="23"/>
      <c r="AI24" s="23"/>
      <c r="AJ24" s="23"/>
      <c r="AK24" s="23"/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</row>
    <row r="25" spans="1:125" ht="15.75" thickBot="1" x14ac:dyDescent="0.3">
      <c r="A25" s="23"/>
      <c r="B25" s="23"/>
      <c r="C25" s="23"/>
      <c r="D25" s="23"/>
      <c r="E25" s="23"/>
      <c r="F25" s="23"/>
      <c r="G25" s="23"/>
      <c r="H25" s="23"/>
      <c r="I25" s="138"/>
      <c r="J25" s="23"/>
      <c r="K25" s="81"/>
      <c r="L25" s="138"/>
      <c r="M25" s="23"/>
      <c r="N25" s="24"/>
      <c r="AD25" s="23"/>
      <c r="AE25" s="23"/>
      <c r="AF25" s="23"/>
      <c r="AG25" s="23"/>
      <c r="AH25" s="23"/>
      <c r="AI25" s="23"/>
      <c r="AJ25" s="23"/>
      <c r="AK25" s="23"/>
      <c r="AL25" s="23"/>
      <c r="AM25" s="23"/>
      <c r="AN25" s="23"/>
      <c r="AO25" s="23"/>
      <c r="AP25" s="23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</row>
    <row r="26" spans="1:125" ht="15.75" thickBot="1" x14ac:dyDescent="0.3">
      <c r="A26" s="128" t="s">
        <v>158</v>
      </c>
      <c r="B26" s="120" t="s">
        <v>1</v>
      </c>
      <c r="C26" s="166" t="s">
        <v>176</v>
      </c>
      <c r="D26" s="167"/>
      <c r="E26" s="167"/>
      <c r="F26" s="167"/>
      <c r="G26" s="167"/>
      <c r="H26" s="167"/>
      <c r="I26" s="167"/>
      <c r="J26" s="168"/>
      <c r="K26" s="166" t="s">
        <v>28</v>
      </c>
      <c r="L26" s="167"/>
      <c r="M26" s="168"/>
      <c r="N26" s="79" t="s">
        <v>175</v>
      </c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23"/>
      <c r="AO26" s="23"/>
      <c r="AP26" s="23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</row>
    <row r="27" spans="1:125" ht="45.75" thickBot="1" x14ac:dyDescent="0.3">
      <c r="A27" s="48"/>
      <c r="B27" s="121"/>
      <c r="C27" s="27" t="s">
        <v>185</v>
      </c>
      <c r="D27" s="32" t="s">
        <v>27</v>
      </c>
      <c r="E27" s="32" t="s">
        <v>26</v>
      </c>
      <c r="F27" s="32" t="s">
        <v>156</v>
      </c>
      <c r="G27" s="32" t="s">
        <v>157</v>
      </c>
      <c r="H27" s="33" t="s">
        <v>31</v>
      </c>
      <c r="I27" s="140" t="s">
        <v>186</v>
      </c>
      <c r="J27" s="34" t="s">
        <v>29</v>
      </c>
      <c r="K27" s="27" t="s">
        <v>174</v>
      </c>
      <c r="L27" s="141" t="s">
        <v>187</v>
      </c>
      <c r="M27" s="111" t="s">
        <v>159</v>
      </c>
      <c r="N27" s="113" t="s">
        <v>206</v>
      </c>
      <c r="AD27" s="23" t="s">
        <v>193</v>
      </c>
      <c r="AE27" s="23"/>
      <c r="AF27" s="23"/>
      <c r="AG27" s="23"/>
      <c r="AH27" s="23"/>
      <c r="AI27" s="23" t="s">
        <v>192</v>
      </c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</row>
    <row r="28" spans="1:125" ht="24.75" thickBot="1" x14ac:dyDescent="0.3">
      <c r="A28" s="82"/>
      <c r="B28" s="122" t="s">
        <v>160</v>
      </c>
      <c r="C28" s="83"/>
      <c r="D28" s="84"/>
      <c r="E28" s="84"/>
      <c r="F28" s="85"/>
      <c r="G28" s="86">
        <f>E28*$F28+E28</f>
        <v>0</v>
      </c>
      <c r="H28" s="86">
        <f>G28+D28+C28</f>
        <v>0</v>
      </c>
      <c r="I28" s="149"/>
      <c r="J28" s="87">
        <f>H28+H28*I28</f>
        <v>0</v>
      </c>
      <c r="K28" s="116">
        <f>SUM(J30:J34)</f>
        <v>0</v>
      </c>
      <c r="L28" s="135"/>
      <c r="M28" s="112">
        <f>K28+K28*L28</f>
        <v>0</v>
      </c>
      <c r="N28" s="150">
        <f t="shared" ref="N28" si="0">J28+M28</f>
        <v>0</v>
      </c>
      <c r="O28" s="163" t="s">
        <v>214</v>
      </c>
      <c r="AD28" s="23" t="s">
        <v>190</v>
      </c>
      <c r="AE28" s="23"/>
      <c r="AF28" s="23" t="s">
        <v>191</v>
      </c>
      <c r="AG28" s="23"/>
      <c r="AH28" s="23"/>
      <c r="AI28" s="23" t="s">
        <v>190</v>
      </c>
      <c r="AJ28" s="23"/>
      <c r="AK28" s="23" t="s">
        <v>191</v>
      </c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</row>
    <row r="29" spans="1:125" ht="16.5" thickTop="1" thickBot="1" x14ac:dyDescent="0.3">
      <c r="A29" s="88"/>
      <c r="B29" s="123"/>
      <c r="C29" s="172" t="s">
        <v>184</v>
      </c>
      <c r="D29" s="173"/>
      <c r="E29" s="173"/>
      <c r="F29" s="173"/>
      <c r="G29" s="173"/>
      <c r="H29" s="173"/>
      <c r="I29" s="173"/>
      <c r="J29" s="174"/>
      <c r="AD29" s="142">
        <f>IF(H28&lt;10000,H28*0.15,0)</f>
        <v>0</v>
      </c>
      <c r="AE29" s="146" t="s">
        <v>195</v>
      </c>
      <c r="AF29" s="142">
        <f>IF(K28&lt;10000,0.1*K28,0)</f>
        <v>0</v>
      </c>
      <c r="AG29" s="23"/>
      <c r="AH29" s="23"/>
      <c r="AI29" s="144">
        <f>IF(H28&lt;10000,0.15,0)</f>
        <v>0.15</v>
      </c>
      <c r="AJ29" s="23"/>
      <c r="AK29" s="144">
        <f>IF(K28&lt;10000,0.1,0)</f>
        <v>0.1</v>
      </c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</row>
    <row r="30" spans="1:125" ht="45.75" thickBot="1" x14ac:dyDescent="0.3">
      <c r="A30" s="89" t="s">
        <v>183</v>
      </c>
      <c r="B30" s="124" t="s">
        <v>161</v>
      </c>
      <c r="C30" s="19"/>
      <c r="D30" s="20"/>
      <c r="E30" s="20"/>
      <c r="F30" s="80"/>
      <c r="G30" s="25">
        <f>E30*$F30+E30</f>
        <v>0</v>
      </c>
      <c r="H30" s="25">
        <f>G30+D30+C30</f>
        <v>0</v>
      </c>
      <c r="I30" s="136"/>
      <c r="J30" s="129">
        <f>H30+H30*I30</f>
        <v>0</v>
      </c>
      <c r="L30" s="151" t="s">
        <v>205</v>
      </c>
      <c r="M30" s="80"/>
      <c r="N30" s="152">
        <f>N28*M30</f>
        <v>0</v>
      </c>
      <c r="O30" s="165" t="s">
        <v>207</v>
      </c>
      <c r="P30" s="165"/>
      <c r="Q30" s="165"/>
      <c r="R30" s="165"/>
      <c r="S30" s="165"/>
      <c r="T30" s="165"/>
      <c r="AD30" s="142">
        <f>IF(AND(10000&lt;H28,H28&lt;20000),0.1*(H28-10000)+1500,0)</f>
        <v>0</v>
      </c>
      <c r="AE30" s="146" t="s">
        <v>194</v>
      </c>
      <c r="AF30" s="142">
        <f>IF(AND(10000&lt;K28,K28&lt;20000),0.075*(K28-10000)+1000,0)</f>
        <v>0</v>
      </c>
      <c r="AG30" s="23"/>
      <c r="AH30" s="23"/>
      <c r="AI30" s="144">
        <f>IF(AND(10000&lt;H28,H28&lt;20000),0.1,0)</f>
        <v>0</v>
      </c>
      <c r="AJ30" s="23"/>
      <c r="AK30" s="144">
        <f>IF(AND(10000&lt;K28,K28&lt;20000),0.075,0)</f>
        <v>0</v>
      </c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</row>
    <row r="31" spans="1:125" ht="24.75" thickBot="1" x14ac:dyDescent="0.3">
      <c r="A31" s="89" t="s">
        <v>183</v>
      </c>
      <c r="B31" s="125" t="s">
        <v>161</v>
      </c>
      <c r="C31" s="22"/>
      <c r="D31" s="21"/>
      <c r="E31" s="21"/>
      <c r="F31" s="90"/>
      <c r="G31" s="26">
        <f t="shared" ref="G31:G34" si="1">E31*$F31+E31</f>
        <v>0</v>
      </c>
      <c r="H31" s="26">
        <f t="shared" ref="H31:H34" si="2">G31+D31+C31</f>
        <v>0</v>
      </c>
      <c r="I31" s="137"/>
      <c r="J31" s="114">
        <f t="shared" ref="J31:J34" si="3">H31+H31*I31</f>
        <v>0</v>
      </c>
      <c r="L31" s="161"/>
      <c r="M31" s="72" t="s">
        <v>206</v>
      </c>
      <c r="N31" s="153">
        <f>N28+N30</f>
        <v>0</v>
      </c>
      <c r="AD31" s="142">
        <f>IF(H28&gt;20000,0.075*(H28-20000)+2500,0)</f>
        <v>0</v>
      </c>
      <c r="AE31" s="146" t="s">
        <v>196</v>
      </c>
      <c r="AF31" s="142">
        <f>IF(K28&gt;20000,0.05*(K28-20000)+1750,0)</f>
        <v>0</v>
      </c>
      <c r="AG31" s="23"/>
      <c r="AH31" s="23"/>
      <c r="AI31" s="144">
        <f>IF(H28&gt;20000,0.075,0)</f>
        <v>0</v>
      </c>
      <c r="AJ31" s="23"/>
      <c r="AK31" s="144">
        <f>IF(K28&gt;20000,0.05,0)</f>
        <v>0</v>
      </c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</row>
    <row r="32" spans="1:125" ht="24.75" thickBot="1" x14ac:dyDescent="0.3">
      <c r="A32" s="89" t="s">
        <v>183</v>
      </c>
      <c r="B32" s="125" t="s">
        <v>161</v>
      </c>
      <c r="C32" s="22"/>
      <c r="D32" s="21"/>
      <c r="E32" s="21"/>
      <c r="F32" s="90"/>
      <c r="G32" s="26">
        <f t="shared" si="1"/>
        <v>0</v>
      </c>
      <c r="H32" s="26">
        <f t="shared" si="2"/>
        <v>0</v>
      </c>
      <c r="I32" s="137"/>
      <c r="J32" s="114">
        <f t="shared" si="3"/>
        <v>0</v>
      </c>
      <c r="AD32" s="143">
        <f>SUM(AD29:AD31)</f>
        <v>0</v>
      </c>
      <c r="AE32" s="23" t="s">
        <v>198</v>
      </c>
      <c r="AF32" s="143">
        <f>SUM(AF29:AF31)</f>
        <v>0</v>
      </c>
      <c r="AG32" s="23"/>
      <c r="AH32" s="23"/>
      <c r="AI32" s="145">
        <f>SUM(AI29:AI31)</f>
        <v>0.15</v>
      </c>
      <c r="AJ32" s="23"/>
      <c r="AK32" s="145">
        <f>SUM(AK29:AK31)</f>
        <v>0.1</v>
      </c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</row>
    <row r="33" spans="1:125" ht="24" x14ac:dyDescent="0.25">
      <c r="A33" s="89" t="s">
        <v>183</v>
      </c>
      <c r="B33" s="125" t="s">
        <v>161</v>
      </c>
      <c r="C33" s="22"/>
      <c r="D33" s="21"/>
      <c r="E33" s="21"/>
      <c r="F33" s="90"/>
      <c r="G33" s="26">
        <f t="shared" si="1"/>
        <v>0</v>
      </c>
      <c r="H33" s="26">
        <f t="shared" si="2"/>
        <v>0</v>
      </c>
      <c r="I33" s="137"/>
      <c r="J33" s="114">
        <f t="shared" si="3"/>
        <v>0</v>
      </c>
      <c r="AD33" s="147" t="e">
        <f>AD32/H28</f>
        <v>#DIV/0!</v>
      </c>
      <c r="AE33" s="23" t="s">
        <v>197</v>
      </c>
      <c r="AF33" s="147" t="e">
        <f>AF32/K28</f>
        <v>#DIV/0!</v>
      </c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</row>
    <row r="34" spans="1:125" ht="24.75" thickBot="1" x14ac:dyDescent="0.3">
      <c r="A34" s="126" t="s">
        <v>183</v>
      </c>
      <c r="B34" s="127" t="s">
        <v>161</v>
      </c>
      <c r="C34" s="91"/>
      <c r="D34" s="92"/>
      <c r="E34" s="92"/>
      <c r="F34" s="93"/>
      <c r="G34" s="94">
        <f t="shared" si="1"/>
        <v>0</v>
      </c>
      <c r="H34" s="94">
        <f t="shared" si="2"/>
        <v>0</v>
      </c>
      <c r="I34" s="135"/>
      <c r="J34" s="115">
        <f t="shared" si="3"/>
        <v>0</v>
      </c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</row>
    <row r="35" spans="1:125" ht="15.75" thickBot="1" x14ac:dyDescent="0.3">
      <c r="A35" s="23"/>
      <c r="B35" s="23"/>
      <c r="C35" s="23"/>
      <c r="D35" s="23"/>
      <c r="E35" s="23"/>
      <c r="F35" s="23"/>
      <c r="G35" s="23"/>
      <c r="H35" s="23"/>
      <c r="I35" s="138"/>
      <c r="J35" s="23"/>
      <c r="K35" s="23"/>
      <c r="L35" s="138"/>
      <c r="M35" s="23"/>
      <c r="N35" s="23"/>
      <c r="O35" s="96"/>
      <c r="P35" s="96"/>
      <c r="Q35" s="96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81"/>
      <c r="AE35" s="81"/>
      <c r="AF35" s="81"/>
      <c r="AG35" s="81"/>
      <c r="AH35" s="81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</row>
    <row r="36" spans="1:125" ht="15.75" thickBot="1" x14ac:dyDescent="0.3">
      <c r="A36" s="128" t="s">
        <v>204</v>
      </c>
      <c r="B36" s="120" t="s">
        <v>1</v>
      </c>
      <c r="C36" s="166" t="s">
        <v>179</v>
      </c>
      <c r="D36" s="167"/>
      <c r="E36" s="167"/>
      <c r="F36" s="167"/>
      <c r="G36" s="167"/>
      <c r="H36" s="167"/>
      <c r="I36" s="167"/>
      <c r="J36" s="168"/>
      <c r="K36" s="166" t="s">
        <v>28</v>
      </c>
      <c r="L36" s="167"/>
      <c r="M36" s="168"/>
      <c r="N36" s="79" t="s">
        <v>175</v>
      </c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</row>
    <row r="37" spans="1:125" ht="45.75" thickBot="1" x14ac:dyDescent="0.3">
      <c r="A37" s="48"/>
      <c r="B37" s="121"/>
      <c r="C37" s="27" t="s">
        <v>185</v>
      </c>
      <c r="D37" s="32" t="s">
        <v>27</v>
      </c>
      <c r="E37" s="32" t="s">
        <v>26</v>
      </c>
      <c r="F37" s="32" t="s">
        <v>156</v>
      </c>
      <c r="G37" s="32" t="s">
        <v>157</v>
      </c>
      <c r="H37" s="33" t="s">
        <v>31</v>
      </c>
      <c r="I37" s="140" t="s">
        <v>186</v>
      </c>
      <c r="J37" s="34" t="s">
        <v>29</v>
      </c>
      <c r="K37" s="27" t="s">
        <v>174</v>
      </c>
      <c r="L37" s="141" t="s">
        <v>187</v>
      </c>
      <c r="M37" s="111" t="s">
        <v>159</v>
      </c>
      <c r="N37" s="113" t="s">
        <v>32</v>
      </c>
      <c r="AD37" s="23" t="s">
        <v>193</v>
      </c>
      <c r="AE37" s="23"/>
      <c r="AF37" s="23"/>
      <c r="AG37" s="23"/>
      <c r="AH37" s="23"/>
      <c r="AI37" s="23" t="s">
        <v>192</v>
      </c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</row>
    <row r="38" spans="1:125" ht="24.75" thickBot="1" x14ac:dyDescent="0.3">
      <c r="A38" s="82"/>
      <c r="B38" s="122" t="s">
        <v>160</v>
      </c>
      <c r="C38" s="83"/>
      <c r="D38" s="84"/>
      <c r="E38" s="84"/>
      <c r="F38" s="85"/>
      <c r="G38" s="86">
        <f>E38*$F38+E38</f>
        <v>0</v>
      </c>
      <c r="H38" s="86">
        <f>G38+D38+C38</f>
        <v>0</v>
      </c>
      <c r="I38" s="134"/>
      <c r="J38" s="87">
        <f>H38+H38*I38</f>
        <v>0</v>
      </c>
      <c r="K38" s="116">
        <f>SUM(J40:J44)</f>
        <v>0</v>
      </c>
      <c r="L38" s="135"/>
      <c r="M38" s="112">
        <f>K38+K38*L38</f>
        <v>0</v>
      </c>
      <c r="N38" s="162">
        <f t="shared" ref="N38" si="4">J38+M38</f>
        <v>0</v>
      </c>
      <c r="AD38" s="23" t="s">
        <v>190</v>
      </c>
      <c r="AE38" s="23"/>
      <c r="AF38" s="23" t="s">
        <v>191</v>
      </c>
      <c r="AG38" s="23"/>
      <c r="AH38" s="23"/>
      <c r="AI38" s="23" t="s">
        <v>190</v>
      </c>
      <c r="AJ38" s="23"/>
      <c r="AK38" s="23" t="s">
        <v>191</v>
      </c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</row>
    <row r="39" spans="1:125" ht="16.5" thickTop="1" thickBot="1" x14ac:dyDescent="0.3">
      <c r="A39" s="88"/>
      <c r="B39" s="123"/>
      <c r="C39" s="172" t="s">
        <v>184</v>
      </c>
      <c r="D39" s="173"/>
      <c r="E39" s="173"/>
      <c r="F39" s="173"/>
      <c r="G39" s="173"/>
      <c r="H39" s="173"/>
      <c r="I39" s="173"/>
      <c r="J39" s="174"/>
      <c r="AD39" s="142">
        <f>IF(H38&lt;10000,H38*0.15,0)</f>
        <v>0</v>
      </c>
      <c r="AE39" s="146" t="s">
        <v>195</v>
      </c>
      <c r="AF39" s="142">
        <f>IF(K38&lt;10000,0.1*K38,0)</f>
        <v>0</v>
      </c>
      <c r="AG39" s="23"/>
      <c r="AH39" s="23"/>
      <c r="AI39" s="144">
        <f>IF(H38&lt;10000,0.15,0)</f>
        <v>0.15</v>
      </c>
      <c r="AJ39" s="23"/>
      <c r="AK39" s="144">
        <f>IF(K38&lt;10000,0.1,0)</f>
        <v>0.1</v>
      </c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</row>
    <row r="40" spans="1:125" ht="45.75" thickBot="1" x14ac:dyDescent="0.3">
      <c r="A40" s="89" t="s">
        <v>183</v>
      </c>
      <c r="B40" s="124" t="s">
        <v>161</v>
      </c>
      <c r="C40" s="19"/>
      <c r="D40" s="20"/>
      <c r="E40" s="20"/>
      <c r="F40" s="80"/>
      <c r="G40" s="25">
        <f>E40*$F40+E40</f>
        <v>0</v>
      </c>
      <c r="H40" s="25">
        <f>G40+D40+C40</f>
        <v>0</v>
      </c>
      <c r="I40" s="136"/>
      <c r="J40" s="129">
        <f>H40+H40*I40</f>
        <v>0</v>
      </c>
      <c r="L40" s="151" t="s">
        <v>205</v>
      </c>
      <c r="M40" s="80"/>
      <c r="N40" s="152">
        <f>N38*M40</f>
        <v>0</v>
      </c>
      <c r="O40" s="165" t="s">
        <v>207</v>
      </c>
      <c r="P40" s="165"/>
      <c r="Q40" s="165"/>
      <c r="R40" s="165"/>
      <c r="S40" s="165"/>
      <c r="T40" s="165"/>
      <c r="AD40" s="142">
        <f>IF(AND(10000&lt;H38,H38&lt;20000),0.1*(H38-10000)+1500,0)</f>
        <v>0</v>
      </c>
      <c r="AE40" s="146" t="s">
        <v>194</v>
      </c>
      <c r="AF40" s="142">
        <f>IF(AND(10000&lt;K38,K38&lt;20000),0.075*(K38-10000)+1000,0)</f>
        <v>0</v>
      </c>
      <c r="AG40" s="23"/>
      <c r="AH40" s="23"/>
      <c r="AI40" s="144">
        <f>IF(AND(10000&lt;H38,H38&lt;20000),0.1,0)</f>
        <v>0</v>
      </c>
      <c r="AJ40" s="23"/>
      <c r="AK40" s="144">
        <f>IF(AND(10000&lt;K38,K38&lt;20000),0.075,0)</f>
        <v>0</v>
      </c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</row>
    <row r="41" spans="1:125" ht="24.75" thickBot="1" x14ac:dyDescent="0.3">
      <c r="A41" s="89" t="s">
        <v>183</v>
      </c>
      <c r="B41" s="125" t="s">
        <v>161</v>
      </c>
      <c r="C41" s="22"/>
      <c r="D41" s="21"/>
      <c r="E41" s="21"/>
      <c r="F41" s="90"/>
      <c r="G41" s="26">
        <f t="shared" ref="G41:G44" si="5">E41*$F41+E41</f>
        <v>0</v>
      </c>
      <c r="H41" s="26">
        <f t="shared" ref="H41:H44" si="6">G41+D41+C41</f>
        <v>0</v>
      </c>
      <c r="I41" s="137"/>
      <c r="J41" s="114">
        <f t="shared" ref="J41:J44" si="7">H41+H41*I41</f>
        <v>0</v>
      </c>
      <c r="L41" s="161"/>
      <c r="M41" s="72" t="s">
        <v>206</v>
      </c>
      <c r="N41" s="153">
        <f>N38+N40</f>
        <v>0</v>
      </c>
      <c r="AD41" s="142">
        <f>IF(H38&gt;20000,0.075*(H38-20000)+2500,0)</f>
        <v>0</v>
      </c>
      <c r="AE41" s="146" t="s">
        <v>196</v>
      </c>
      <c r="AF41" s="142">
        <f>IF(K38&gt;20000,0.05*(K38-20000)+1750,0)</f>
        <v>0</v>
      </c>
      <c r="AG41" s="23"/>
      <c r="AH41" s="23"/>
      <c r="AI41" s="144">
        <f>IF(H38&gt;20000,0.075,0)</f>
        <v>0</v>
      </c>
      <c r="AJ41" s="23"/>
      <c r="AK41" s="144">
        <f>IF(K38&gt;20000,0.05,0)</f>
        <v>0</v>
      </c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</row>
    <row r="42" spans="1:125" ht="24.75" thickBot="1" x14ac:dyDescent="0.3">
      <c r="A42" s="89" t="s">
        <v>183</v>
      </c>
      <c r="B42" s="125" t="s">
        <v>161</v>
      </c>
      <c r="C42" s="22"/>
      <c r="D42" s="21"/>
      <c r="E42" s="21"/>
      <c r="F42" s="90"/>
      <c r="G42" s="26">
        <f t="shared" si="5"/>
        <v>0</v>
      </c>
      <c r="H42" s="26">
        <f t="shared" si="6"/>
        <v>0</v>
      </c>
      <c r="I42" s="137"/>
      <c r="J42" s="114">
        <f t="shared" si="7"/>
        <v>0</v>
      </c>
      <c r="AD42" s="143">
        <f>SUM(AD39:AD41)</f>
        <v>0</v>
      </c>
      <c r="AE42" s="23" t="s">
        <v>198</v>
      </c>
      <c r="AF42" s="143">
        <f>SUM(AF39:AF41)</f>
        <v>0</v>
      </c>
      <c r="AG42" s="23"/>
      <c r="AH42" s="23"/>
      <c r="AI42" s="145">
        <f>SUM(AI39:AI41)</f>
        <v>0.15</v>
      </c>
      <c r="AJ42" s="23"/>
      <c r="AK42" s="145">
        <f>SUM(AK39:AK41)</f>
        <v>0.1</v>
      </c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</row>
    <row r="43" spans="1:125" ht="24" x14ac:dyDescent="0.25">
      <c r="A43" s="89" t="s">
        <v>183</v>
      </c>
      <c r="B43" s="125" t="s">
        <v>161</v>
      </c>
      <c r="C43" s="22"/>
      <c r="D43" s="21"/>
      <c r="E43" s="21"/>
      <c r="F43" s="90"/>
      <c r="G43" s="26">
        <f t="shared" si="5"/>
        <v>0</v>
      </c>
      <c r="H43" s="26">
        <f t="shared" si="6"/>
        <v>0</v>
      </c>
      <c r="I43" s="137"/>
      <c r="J43" s="114">
        <f t="shared" si="7"/>
        <v>0</v>
      </c>
      <c r="AD43" s="147" t="e">
        <f>AD42/H38</f>
        <v>#DIV/0!</v>
      </c>
      <c r="AE43" s="23" t="s">
        <v>197</v>
      </c>
      <c r="AF43" s="147" t="e">
        <f>AF42/K38</f>
        <v>#DIV/0!</v>
      </c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</row>
    <row r="44" spans="1:125" ht="24.75" thickBot="1" x14ac:dyDescent="0.3">
      <c r="A44" s="126" t="s">
        <v>183</v>
      </c>
      <c r="B44" s="127" t="s">
        <v>161</v>
      </c>
      <c r="C44" s="91"/>
      <c r="D44" s="92"/>
      <c r="E44" s="92"/>
      <c r="F44" s="93"/>
      <c r="G44" s="94">
        <f t="shared" si="5"/>
        <v>0</v>
      </c>
      <c r="H44" s="94">
        <f t="shared" si="6"/>
        <v>0</v>
      </c>
      <c r="I44" s="135"/>
      <c r="J44" s="115">
        <f t="shared" si="7"/>
        <v>0</v>
      </c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3"/>
      <c r="DS44" s="23"/>
      <c r="DT44" s="23"/>
      <c r="DU44" s="23"/>
    </row>
    <row r="45" spans="1:125" ht="15.75" thickBot="1" x14ac:dyDescent="0.3"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3"/>
      <c r="CT45" s="23"/>
      <c r="CU45" s="23"/>
      <c r="CV45" s="23"/>
      <c r="CW45" s="23"/>
      <c r="CX45" s="23"/>
      <c r="CY45" s="23"/>
      <c r="CZ45" s="23"/>
      <c r="DA45" s="23"/>
      <c r="DB45" s="23"/>
      <c r="DC45" s="23"/>
      <c r="DD45" s="23"/>
      <c r="DE45" s="23"/>
      <c r="DF45" s="23"/>
      <c r="DG45" s="23"/>
      <c r="DH45" s="23"/>
      <c r="DI45" s="23"/>
      <c r="DJ45" s="23"/>
      <c r="DK45" s="23"/>
      <c r="DL45" s="23"/>
      <c r="DM45" s="23"/>
      <c r="DN45" s="23"/>
      <c r="DO45" s="23"/>
      <c r="DP45" s="23"/>
      <c r="DQ45" s="23"/>
      <c r="DR45" s="23"/>
      <c r="DS45" s="23"/>
      <c r="DT45" s="23"/>
      <c r="DU45" s="23"/>
    </row>
    <row r="46" spans="1:125" ht="15.75" thickBot="1" x14ac:dyDescent="0.3">
      <c r="A46" s="128" t="s">
        <v>203</v>
      </c>
      <c r="B46" s="120" t="s">
        <v>1</v>
      </c>
      <c r="C46" s="166" t="s">
        <v>178</v>
      </c>
      <c r="D46" s="167"/>
      <c r="E46" s="167"/>
      <c r="F46" s="167"/>
      <c r="G46" s="167"/>
      <c r="H46" s="167"/>
      <c r="I46" s="167"/>
      <c r="J46" s="168"/>
      <c r="K46" s="166" t="s">
        <v>28</v>
      </c>
      <c r="L46" s="167"/>
      <c r="M46" s="168"/>
      <c r="N46" s="79" t="s">
        <v>175</v>
      </c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3"/>
      <c r="CQ46" s="23"/>
      <c r="CR46" s="23"/>
      <c r="CS46" s="23"/>
      <c r="CT46" s="23"/>
      <c r="CU46" s="23"/>
      <c r="CV46" s="23"/>
      <c r="CW46" s="23"/>
      <c r="CX46" s="23"/>
      <c r="CY46" s="23"/>
      <c r="CZ46" s="23"/>
      <c r="DA46" s="23"/>
      <c r="DB46" s="23"/>
      <c r="DC46" s="23"/>
      <c r="DD46" s="23"/>
      <c r="DE46" s="23"/>
      <c r="DF46" s="23"/>
      <c r="DG46" s="23"/>
      <c r="DH46" s="23"/>
      <c r="DI46" s="23"/>
      <c r="DJ46" s="23"/>
      <c r="DK46" s="23"/>
      <c r="DL46" s="23"/>
      <c r="DM46" s="23"/>
      <c r="DN46" s="23"/>
      <c r="DO46" s="23"/>
      <c r="DP46" s="23"/>
      <c r="DQ46" s="23"/>
      <c r="DR46" s="23"/>
      <c r="DS46" s="23"/>
      <c r="DT46" s="23"/>
      <c r="DU46" s="23"/>
    </row>
    <row r="47" spans="1:125" ht="45.75" thickBot="1" x14ac:dyDescent="0.3">
      <c r="A47" s="48"/>
      <c r="B47" s="121"/>
      <c r="C47" s="27" t="s">
        <v>185</v>
      </c>
      <c r="D47" s="32" t="s">
        <v>27</v>
      </c>
      <c r="E47" s="32" t="s">
        <v>26</v>
      </c>
      <c r="F47" s="32" t="s">
        <v>156</v>
      </c>
      <c r="G47" s="32" t="s">
        <v>157</v>
      </c>
      <c r="H47" s="33" t="s">
        <v>31</v>
      </c>
      <c r="I47" s="140" t="s">
        <v>186</v>
      </c>
      <c r="J47" s="34" t="s">
        <v>29</v>
      </c>
      <c r="K47" s="27" t="s">
        <v>174</v>
      </c>
      <c r="L47" s="141" t="s">
        <v>187</v>
      </c>
      <c r="M47" s="111" t="s">
        <v>159</v>
      </c>
      <c r="N47" s="113" t="s">
        <v>32</v>
      </c>
      <c r="AD47" s="23" t="s">
        <v>193</v>
      </c>
      <c r="AE47" s="23"/>
      <c r="AF47" s="23"/>
      <c r="AG47" s="23"/>
      <c r="AH47" s="23"/>
      <c r="AI47" s="23" t="s">
        <v>192</v>
      </c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23"/>
      <c r="DD47" s="23"/>
      <c r="DE47" s="23"/>
      <c r="DF47" s="23"/>
      <c r="DG47" s="23"/>
      <c r="DH47" s="23"/>
      <c r="DI47" s="23"/>
      <c r="DJ47" s="23"/>
      <c r="DK47" s="23"/>
      <c r="DL47" s="23"/>
      <c r="DM47" s="23"/>
      <c r="DN47" s="23"/>
      <c r="DO47" s="23"/>
      <c r="DP47" s="23"/>
      <c r="DQ47" s="23"/>
      <c r="DR47" s="23"/>
      <c r="DS47" s="23"/>
      <c r="DT47" s="23"/>
      <c r="DU47" s="23"/>
    </row>
    <row r="48" spans="1:125" ht="24.75" thickBot="1" x14ac:dyDescent="0.3">
      <c r="A48" s="82"/>
      <c r="B48" s="122" t="s">
        <v>160</v>
      </c>
      <c r="C48" s="83"/>
      <c r="D48" s="84"/>
      <c r="E48" s="84"/>
      <c r="F48" s="85"/>
      <c r="G48" s="86">
        <f>E48*$F48+E48</f>
        <v>0</v>
      </c>
      <c r="H48" s="86">
        <f>G48+D48+C48</f>
        <v>0</v>
      </c>
      <c r="I48" s="134"/>
      <c r="J48" s="87">
        <f>H48+H48*I48</f>
        <v>0</v>
      </c>
      <c r="K48" s="116">
        <f>SUM(J50:J54)</f>
        <v>0</v>
      </c>
      <c r="L48" s="135"/>
      <c r="M48" s="112">
        <f>K48+K48*L48</f>
        <v>0</v>
      </c>
      <c r="N48" s="162">
        <f t="shared" ref="N48" si="8">J48+M48</f>
        <v>0</v>
      </c>
      <c r="AD48" s="23" t="s">
        <v>190</v>
      </c>
      <c r="AE48" s="23"/>
      <c r="AF48" s="23" t="s">
        <v>191</v>
      </c>
      <c r="AG48" s="23"/>
      <c r="AH48" s="23"/>
      <c r="AI48" s="23" t="s">
        <v>190</v>
      </c>
      <c r="AJ48" s="23"/>
      <c r="AK48" s="23" t="s">
        <v>191</v>
      </c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3"/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3"/>
      <c r="DQ48" s="23"/>
      <c r="DR48" s="23"/>
      <c r="DS48" s="23"/>
      <c r="DT48" s="23"/>
      <c r="DU48" s="23"/>
    </row>
    <row r="49" spans="1:125" ht="16.5" thickTop="1" thickBot="1" x14ac:dyDescent="0.3">
      <c r="A49" s="88"/>
      <c r="B49" s="123"/>
      <c r="C49" s="172" t="s">
        <v>184</v>
      </c>
      <c r="D49" s="173"/>
      <c r="E49" s="173"/>
      <c r="F49" s="173"/>
      <c r="G49" s="173"/>
      <c r="H49" s="173"/>
      <c r="I49" s="173"/>
      <c r="J49" s="174"/>
      <c r="AD49" s="142">
        <f>IF(H48&lt;10000,H48*0.15,0)</f>
        <v>0</v>
      </c>
      <c r="AE49" s="146" t="s">
        <v>195</v>
      </c>
      <c r="AF49" s="142">
        <f>IF(K48&lt;10000,0.1*K48,0)</f>
        <v>0</v>
      </c>
      <c r="AG49" s="23"/>
      <c r="AH49" s="23"/>
      <c r="AI49" s="144">
        <f>IF(H48&lt;10000,0.15,0)</f>
        <v>0.15</v>
      </c>
      <c r="AJ49" s="23"/>
      <c r="AK49" s="144">
        <f>IF(K48&lt;10000,0.1,0)</f>
        <v>0.1</v>
      </c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</row>
    <row r="50" spans="1:125" ht="45.75" thickBot="1" x14ac:dyDescent="0.3">
      <c r="A50" s="89" t="s">
        <v>183</v>
      </c>
      <c r="B50" s="124" t="s">
        <v>161</v>
      </c>
      <c r="C50" s="19"/>
      <c r="D50" s="20"/>
      <c r="E50" s="20"/>
      <c r="F50" s="80"/>
      <c r="G50" s="25">
        <f>E50*$F50+E50</f>
        <v>0</v>
      </c>
      <c r="H50" s="25">
        <f>G50+D50+C50</f>
        <v>0</v>
      </c>
      <c r="I50" s="136"/>
      <c r="J50" s="129">
        <f>H50+H50*I50</f>
        <v>0</v>
      </c>
      <c r="L50" s="151" t="s">
        <v>205</v>
      </c>
      <c r="M50" s="80"/>
      <c r="N50" s="152">
        <f>N48*M50</f>
        <v>0</v>
      </c>
      <c r="O50" s="165" t="s">
        <v>207</v>
      </c>
      <c r="P50" s="165"/>
      <c r="Q50" s="165"/>
      <c r="R50" s="165"/>
      <c r="S50" s="165"/>
      <c r="T50" s="165"/>
      <c r="AD50" s="142">
        <f>IF(AND(10000&lt;H48,H48&lt;20000),0.1*(H48-10000)+1500,0)</f>
        <v>0</v>
      </c>
      <c r="AE50" s="146" t="s">
        <v>194</v>
      </c>
      <c r="AF50" s="142">
        <f>IF(AND(10000&lt;K48,K48&lt;20000),0.075*(K48-10000)+1000,0)</f>
        <v>0</v>
      </c>
      <c r="AG50" s="23"/>
      <c r="AH50" s="23"/>
      <c r="AI50" s="144">
        <f>IF(AND(10000&lt;H48,H48&lt;20000),0.1,0)</f>
        <v>0</v>
      </c>
      <c r="AJ50" s="23"/>
      <c r="AK50" s="144">
        <f>IF(AND(10000&lt;K48,K48&lt;20000),0.075,0)</f>
        <v>0</v>
      </c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3"/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3"/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23"/>
      <c r="DD50" s="23"/>
      <c r="DE50" s="23"/>
      <c r="DF50" s="23"/>
      <c r="DG50" s="23"/>
      <c r="DH50" s="23"/>
      <c r="DI50" s="23"/>
      <c r="DJ50" s="23"/>
      <c r="DK50" s="23"/>
      <c r="DL50" s="23"/>
      <c r="DM50" s="23"/>
      <c r="DN50" s="23"/>
      <c r="DO50" s="23"/>
      <c r="DP50" s="23"/>
      <c r="DQ50" s="23"/>
      <c r="DR50" s="23"/>
      <c r="DS50" s="23"/>
      <c r="DT50" s="23"/>
      <c r="DU50" s="23"/>
    </row>
    <row r="51" spans="1:125" ht="24.75" thickBot="1" x14ac:dyDescent="0.3">
      <c r="A51" s="89" t="s">
        <v>183</v>
      </c>
      <c r="B51" s="125" t="s">
        <v>161</v>
      </c>
      <c r="C51" s="22"/>
      <c r="D51" s="21"/>
      <c r="E51" s="21"/>
      <c r="F51" s="90"/>
      <c r="G51" s="26">
        <f t="shared" ref="G51:G54" si="9">E51*$F51+E51</f>
        <v>0</v>
      </c>
      <c r="H51" s="26">
        <f t="shared" ref="H51:H54" si="10">G51+D51+C51</f>
        <v>0</v>
      </c>
      <c r="I51" s="137"/>
      <c r="J51" s="114">
        <f t="shared" ref="J51:J54" si="11">H51+H51*I51</f>
        <v>0</v>
      </c>
      <c r="L51" s="161"/>
      <c r="M51" s="72" t="s">
        <v>206</v>
      </c>
      <c r="N51" s="153">
        <f>N48+N50</f>
        <v>0</v>
      </c>
      <c r="AD51" s="142">
        <f>IF(H48&gt;20000,0.075*(H48-20000)+2500,0)</f>
        <v>0</v>
      </c>
      <c r="AE51" s="146" t="s">
        <v>196</v>
      </c>
      <c r="AF51" s="142">
        <f>IF(K48&gt;20000,0.05*(K48-20000)+1750,0)</f>
        <v>0</v>
      </c>
      <c r="AG51" s="23"/>
      <c r="AH51" s="23"/>
      <c r="AI51" s="144">
        <f>IF(H48&gt;20000,0.075,0)</f>
        <v>0</v>
      </c>
      <c r="AJ51" s="23"/>
      <c r="AK51" s="144">
        <f>IF(K48&gt;20000,0.05,0)</f>
        <v>0</v>
      </c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</row>
    <row r="52" spans="1:125" ht="24.75" thickBot="1" x14ac:dyDescent="0.3">
      <c r="A52" s="89" t="s">
        <v>183</v>
      </c>
      <c r="B52" s="125" t="s">
        <v>161</v>
      </c>
      <c r="C52" s="22"/>
      <c r="D52" s="21"/>
      <c r="E52" s="21"/>
      <c r="F52" s="90"/>
      <c r="G52" s="26">
        <f t="shared" si="9"/>
        <v>0</v>
      </c>
      <c r="H52" s="26">
        <f t="shared" si="10"/>
        <v>0</v>
      </c>
      <c r="I52" s="137"/>
      <c r="J52" s="114">
        <f t="shared" si="11"/>
        <v>0</v>
      </c>
      <c r="AD52" s="143">
        <f>SUM(AD49:AD51)</f>
        <v>0</v>
      </c>
      <c r="AE52" s="23" t="s">
        <v>198</v>
      </c>
      <c r="AF52" s="143">
        <f>SUM(AF49:AF51)</f>
        <v>0</v>
      </c>
      <c r="AG52" s="23"/>
      <c r="AH52" s="23"/>
      <c r="AI52" s="145">
        <f>SUM(AI49:AI51)</f>
        <v>0.15</v>
      </c>
      <c r="AJ52" s="23"/>
      <c r="AK52" s="145">
        <f>SUM(AK49:AK51)</f>
        <v>0.1</v>
      </c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</row>
    <row r="53" spans="1:125" ht="24" x14ac:dyDescent="0.25">
      <c r="A53" s="89" t="s">
        <v>183</v>
      </c>
      <c r="B53" s="125" t="s">
        <v>161</v>
      </c>
      <c r="C53" s="22"/>
      <c r="D53" s="21"/>
      <c r="E53" s="21"/>
      <c r="F53" s="90"/>
      <c r="G53" s="26">
        <f t="shared" si="9"/>
        <v>0</v>
      </c>
      <c r="H53" s="26">
        <f t="shared" si="10"/>
        <v>0</v>
      </c>
      <c r="I53" s="137"/>
      <c r="J53" s="114">
        <f t="shared" si="11"/>
        <v>0</v>
      </c>
      <c r="AD53" s="147" t="e">
        <f>AD52/H48</f>
        <v>#DIV/0!</v>
      </c>
      <c r="AE53" s="23" t="s">
        <v>197</v>
      </c>
      <c r="AF53" s="147" t="e">
        <f>AF52/K48</f>
        <v>#DIV/0!</v>
      </c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</row>
    <row r="54" spans="1:125" ht="24.75" thickBot="1" x14ac:dyDescent="0.3">
      <c r="A54" s="126" t="s">
        <v>183</v>
      </c>
      <c r="B54" s="127" t="s">
        <v>161</v>
      </c>
      <c r="C54" s="91"/>
      <c r="D54" s="92"/>
      <c r="E54" s="92"/>
      <c r="F54" s="93"/>
      <c r="G54" s="94">
        <f t="shared" si="9"/>
        <v>0</v>
      </c>
      <c r="H54" s="94">
        <f t="shared" si="10"/>
        <v>0</v>
      </c>
      <c r="I54" s="135"/>
      <c r="J54" s="115">
        <f t="shared" si="11"/>
        <v>0</v>
      </c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</row>
    <row r="55" spans="1:125" ht="15.75" thickBot="1" x14ac:dyDescent="0.3"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</row>
    <row r="56" spans="1:125" ht="15.75" thickBot="1" x14ac:dyDescent="0.3">
      <c r="A56" s="128" t="s">
        <v>202</v>
      </c>
      <c r="B56" s="120" t="s">
        <v>1</v>
      </c>
      <c r="C56" s="166" t="s">
        <v>177</v>
      </c>
      <c r="D56" s="167"/>
      <c r="E56" s="167"/>
      <c r="F56" s="167"/>
      <c r="G56" s="167"/>
      <c r="H56" s="167"/>
      <c r="I56" s="167"/>
      <c r="J56" s="168"/>
      <c r="K56" s="166" t="s">
        <v>28</v>
      </c>
      <c r="L56" s="167"/>
      <c r="M56" s="168"/>
      <c r="N56" s="79" t="s">
        <v>175</v>
      </c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</row>
    <row r="57" spans="1:125" ht="45.75" thickBot="1" x14ac:dyDescent="0.3">
      <c r="A57" s="48"/>
      <c r="B57" s="121"/>
      <c r="C57" s="27" t="s">
        <v>185</v>
      </c>
      <c r="D57" s="32" t="s">
        <v>27</v>
      </c>
      <c r="E57" s="32" t="s">
        <v>26</v>
      </c>
      <c r="F57" s="32" t="s">
        <v>156</v>
      </c>
      <c r="G57" s="32" t="s">
        <v>157</v>
      </c>
      <c r="H57" s="33" t="s">
        <v>31</v>
      </c>
      <c r="I57" s="140" t="s">
        <v>186</v>
      </c>
      <c r="J57" s="34" t="s">
        <v>29</v>
      </c>
      <c r="K57" s="27" t="s">
        <v>174</v>
      </c>
      <c r="L57" s="141" t="s">
        <v>187</v>
      </c>
      <c r="M57" s="111" t="s">
        <v>159</v>
      </c>
      <c r="N57" s="113" t="s">
        <v>32</v>
      </c>
      <c r="AD57" s="23" t="s">
        <v>193</v>
      </c>
      <c r="AE57" s="23"/>
      <c r="AF57" s="23"/>
      <c r="AG57" s="23"/>
      <c r="AH57" s="23"/>
      <c r="AI57" s="23" t="s">
        <v>192</v>
      </c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</row>
    <row r="58" spans="1:125" ht="24.75" thickBot="1" x14ac:dyDescent="0.3">
      <c r="A58" s="82"/>
      <c r="B58" s="122" t="s">
        <v>160</v>
      </c>
      <c r="C58" s="83"/>
      <c r="D58" s="84"/>
      <c r="E58" s="84"/>
      <c r="F58" s="85"/>
      <c r="G58" s="86">
        <f>E58*$F58+E58</f>
        <v>0</v>
      </c>
      <c r="H58" s="86">
        <f>G58+D58+C58</f>
        <v>0</v>
      </c>
      <c r="I58" s="134"/>
      <c r="J58" s="87">
        <f>H58+H58*I58</f>
        <v>0</v>
      </c>
      <c r="K58" s="116">
        <f>SUM(J60:J64)</f>
        <v>0</v>
      </c>
      <c r="L58" s="135"/>
      <c r="M58" s="112">
        <f>K58+K58*L58</f>
        <v>0</v>
      </c>
      <c r="N58" s="162">
        <f t="shared" ref="N58" si="12">J58+M58</f>
        <v>0</v>
      </c>
      <c r="AD58" s="23" t="s">
        <v>190</v>
      </c>
      <c r="AE58" s="23"/>
      <c r="AF58" s="23" t="s">
        <v>191</v>
      </c>
      <c r="AG58" s="23"/>
      <c r="AH58" s="23"/>
      <c r="AI58" s="23" t="s">
        <v>190</v>
      </c>
      <c r="AJ58" s="23"/>
      <c r="AK58" s="23" t="s">
        <v>191</v>
      </c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  <c r="BQ58" s="23"/>
      <c r="BR58" s="23"/>
      <c r="BS58" s="23"/>
      <c r="BT58" s="23"/>
      <c r="BU58" s="23"/>
      <c r="BV58" s="23"/>
      <c r="BW58" s="23"/>
      <c r="BX58" s="23"/>
      <c r="BY58" s="23"/>
      <c r="BZ58" s="23"/>
      <c r="CA58" s="23"/>
      <c r="CB58" s="23"/>
      <c r="CC58" s="23"/>
      <c r="CD58" s="23"/>
      <c r="CE58" s="23"/>
      <c r="CF58" s="23"/>
      <c r="CG58" s="23"/>
      <c r="CH58" s="23"/>
      <c r="CI58" s="23"/>
      <c r="CJ58" s="23"/>
      <c r="CK58" s="23"/>
      <c r="CL58" s="23"/>
      <c r="CM58" s="23"/>
      <c r="CN58" s="23"/>
      <c r="CO58" s="23"/>
      <c r="CP58" s="23"/>
      <c r="CQ58" s="23"/>
      <c r="CR58" s="23"/>
      <c r="CS58" s="23"/>
      <c r="CT58" s="23"/>
      <c r="CU58" s="23"/>
      <c r="CV58" s="23"/>
      <c r="CW58" s="23"/>
      <c r="CX58" s="23"/>
      <c r="CY58" s="23"/>
      <c r="CZ58" s="23"/>
      <c r="DA58" s="23"/>
      <c r="DB58" s="23"/>
      <c r="DC58" s="23"/>
      <c r="DD58" s="23"/>
      <c r="DE58" s="23"/>
      <c r="DF58" s="23"/>
      <c r="DG58" s="23"/>
      <c r="DH58" s="23"/>
      <c r="DI58" s="23"/>
      <c r="DJ58" s="23"/>
      <c r="DK58" s="23"/>
      <c r="DL58" s="23"/>
      <c r="DM58" s="23"/>
      <c r="DN58" s="23"/>
      <c r="DO58" s="23"/>
      <c r="DP58" s="23"/>
      <c r="DQ58" s="23"/>
      <c r="DR58" s="23"/>
      <c r="DS58" s="23"/>
      <c r="DT58" s="23"/>
      <c r="DU58" s="23"/>
    </row>
    <row r="59" spans="1:125" ht="16.5" thickTop="1" thickBot="1" x14ac:dyDescent="0.3">
      <c r="A59" s="88"/>
      <c r="B59" s="123"/>
      <c r="C59" s="172"/>
      <c r="D59" s="173"/>
      <c r="E59" s="173"/>
      <c r="F59" s="173"/>
      <c r="G59" s="173"/>
      <c r="H59" s="173"/>
      <c r="I59" s="173"/>
      <c r="J59" s="174"/>
      <c r="AD59" s="142">
        <f>IF(H58&lt;10000,H58*0.15,0)</f>
        <v>0</v>
      </c>
      <c r="AE59" s="146" t="s">
        <v>195</v>
      </c>
      <c r="AF59" s="142">
        <f>IF(K58&lt;10000,0.1*K58,0)</f>
        <v>0</v>
      </c>
      <c r="AG59" s="23"/>
      <c r="AH59" s="23"/>
      <c r="AI59" s="144">
        <f>IF(H58&lt;10000,0.15,0)</f>
        <v>0.15</v>
      </c>
      <c r="AJ59" s="23"/>
      <c r="AK59" s="144">
        <f>IF(K58&lt;10000,0.1,0)</f>
        <v>0.1</v>
      </c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</row>
    <row r="60" spans="1:125" ht="45.75" thickBot="1" x14ac:dyDescent="0.3">
      <c r="A60" s="89" t="s">
        <v>183</v>
      </c>
      <c r="B60" s="124" t="s">
        <v>161</v>
      </c>
      <c r="C60" s="19"/>
      <c r="D60" s="20"/>
      <c r="E60" s="20"/>
      <c r="F60" s="80"/>
      <c r="G60" s="25">
        <f>E60*$F60+E60</f>
        <v>0</v>
      </c>
      <c r="H60" s="25">
        <f>G60+D60+C60</f>
        <v>0</v>
      </c>
      <c r="I60" s="136"/>
      <c r="J60" s="129">
        <f>H60+H60*I60</f>
        <v>0</v>
      </c>
      <c r="L60" s="151" t="s">
        <v>205</v>
      </c>
      <c r="M60" s="80"/>
      <c r="N60" s="152">
        <f>N58*M60</f>
        <v>0</v>
      </c>
      <c r="O60" s="165" t="s">
        <v>207</v>
      </c>
      <c r="P60" s="165"/>
      <c r="Q60" s="165"/>
      <c r="R60" s="165"/>
      <c r="S60" s="165"/>
      <c r="T60" s="165"/>
      <c r="AD60" s="142">
        <f>IF(AND(10000&lt;H58,H58&lt;20000),0.1*(H58-10000)+1500,0)</f>
        <v>0</v>
      </c>
      <c r="AE60" s="146" t="s">
        <v>194</v>
      </c>
      <c r="AF60" s="142">
        <f>IF(AND(10000&lt;K58,K58&lt;20000),0.075*(K58-10000)+1000,0)</f>
        <v>0</v>
      </c>
      <c r="AG60" s="23"/>
      <c r="AH60" s="23"/>
      <c r="AI60" s="144">
        <f>IF(AND(10000&lt;H58,H58&lt;20000),0.1,0)</f>
        <v>0</v>
      </c>
      <c r="AJ60" s="23"/>
      <c r="AK60" s="144">
        <f>IF(AND(10000&lt;K58,K58&lt;20000),0.075,0)</f>
        <v>0</v>
      </c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  <c r="BQ60" s="23"/>
      <c r="BR60" s="23"/>
      <c r="BS60" s="23"/>
      <c r="BT60" s="23"/>
      <c r="BU60" s="23"/>
      <c r="BV60" s="23"/>
      <c r="BW60" s="23"/>
      <c r="BX60" s="23"/>
      <c r="BY60" s="23"/>
      <c r="BZ60" s="23"/>
      <c r="CA60" s="23"/>
      <c r="CB60" s="23"/>
      <c r="CC60" s="23"/>
      <c r="CD60" s="23"/>
      <c r="CE60" s="23"/>
      <c r="CF60" s="23"/>
      <c r="CG60" s="23"/>
      <c r="CH60" s="23"/>
      <c r="CI60" s="23"/>
      <c r="CJ60" s="23"/>
      <c r="CK60" s="23"/>
      <c r="CL60" s="23"/>
      <c r="CM60" s="23"/>
      <c r="CN60" s="23"/>
      <c r="CO60" s="23"/>
      <c r="CP60" s="23"/>
      <c r="CQ60" s="23"/>
      <c r="CR60" s="23"/>
      <c r="CS60" s="23"/>
      <c r="CT60" s="23"/>
      <c r="CU60" s="23"/>
      <c r="CV60" s="23"/>
      <c r="CW60" s="23"/>
      <c r="CX60" s="23"/>
      <c r="CY60" s="23"/>
      <c r="CZ60" s="23"/>
      <c r="DA60" s="23"/>
      <c r="DB60" s="23"/>
      <c r="DC60" s="23"/>
      <c r="DD60" s="23"/>
      <c r="DE60" s="23"/>
      <c r="DF60" s="23"/>
      <c r="DG60" s="23"/>
      <c r="DH60" s="23"/>
      <c r="DI60" s="23"/>
      <c r="DJ60" s="23"/>
      <c r="DK60" s="23"/>
      <c r="DL60" s="23"/>
      <c r="DM60" s="23"/>
      <c r="DN60" s="23"/>
      <c r="DO60" s="23"/>
      <c r="DP60" s="23"/>
      <c r="DQ60" s="23"/>
      <c r="DR60" s="23"/>
      <c r="DS60" s="23"/>
      <c r="DT60" s="23"/>
      <c r="DU60" s="23"/>
    </row>
    <row r="61" spans="1:125" ht="24.75" thickBot="1" x14ac:dyDescent="0.3">
      <c r="A61" s="89" t="s">
        <v>183</v>
      </c>
      <c r="B61" s="125" t="s">
        <v>161</v>
      </c>
      <c r="C61" s="22"/>
      <c r="D61" s="21"/>
      <c r="E61" s="21"/>
      <c r="F61" s="90"/>
      <c r="G61" s="26">
        <f t="shared" ref="G61:G64" si="13">E61*$F61+E61</f>
        <v>0</v>
      </c>
      <c r="H61" s="26">
        <f t="shared" ref="H61:H64" si="14">G61+D61+C61</f>
        <v>0</v>
      </c>
      <c r="I61" s="137"/>
      <c r="J61" s="114">
        <f t="shared" ref="J61:J64" si="15">H61+H61*I61</f>
        <v>0</v>
      </c>
      <c r="L61" s="161"/>
      <c r="M61" s="72" t="s">
        <v>206</v>
      </c>
      <c r="N61" s="153">
        <f>N58+N60</f>
        <v>0</v>
      </c>
      <c r="AD61" s="142">
        <f>IF(H58&gt;20000,0.075*(H58-20000)+2500,0)</f>
        <v>0</v>
      </c>
      <c r="AE61" s="146" t="s">
        <v>196</v>
      </c>
      <c r="AF61" s="142">
        <f>IF(K58&gt;20000,0.05*(K58-20000)+1750,0)</f>
        <v>0</v>
      </c>
      <c r="AG61" s="23"/>
      <c r="AH61" s="23"/>
      <c r="AI61" s="144">
        <f>IF(H58&gt;20000,0.075,0)</f>
        <v>0</v>
      </c>
      <c r="AJ61" s="23"/>
      <c r="AK61" s="144">
        <f>IF(K58&gt;20000,0.05,0)</f>
        <v>0</v>
      </c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  <c r="BQ61" s="23"/>
      <c r="BR61" s="23"/>
      <c r="BS61" s="23"/>
      <c r="BT61" s="23"/>
      <c r="BU61" s="23"/>
      <c r="BV61" s="23"/>
      <c r="BW61" s="23"/>
      <c r="BX61" s="23"/>
      <c r="BY61" s="23"/>
      <c r="BZ61" s="23"/>
      <c r="CA61" s="23"/>
      <c r="CB61" s="23"/>
      <c r="CC61" s="23"/>
      <c r="CD61" s="23"/>
      <c r="CE61" s="23"/>
      <c r="CF61" s="23"/>
      <c r="CG61" s="23"/>
      <c r="CH61" s="23"/>
      <c r="CI61" s="23"/>
      <c r="CJ61" s="23"/>
      <c r="CK61" s="23"/>
      <c r="CL61" s="23"/>
      <c r="CM61" s="23"/>
      <c r="CN61" s="23"/>
      <c r="CO61" s="23"/>
      <c r="CP61" s="23"/>
      <c r="CQ61" s="23"/>
      <c r="CR61" s="23"/>
      <c r="CS61" s="23"/>
      <c r="CT61" s="23"/>
      <c r="CU61" s="23"/>
      <c r="CV61" s="23"/>
      <c r="CW61" s="23"/>
      <c r="CX61" s="23"/>
      <c r="CY61" s="23"/>
      <c r="CZ61" s="23"/>
      <c r="DA61" s="23"/>
      <c r="DB61" s="23"/>
      <c r="DC61" s="23"/>
      <c r="DD61" s="23"/>
      <c r="DE61" s="23"/>
      <c r="DF61" s="23"/>
      <c r="DG61" s="23"/>
      <c r="DH61" s="23"/>
      <c r="DI61" s="23"/>
      <c r="DJ61" s="23"/>
      <c r="DK61" s="23"/>
      <c r="DL61" s="23"/>
      <c r="DM61" s="23"/>
      <c r="DN61" s="23"/>
      <c r="DO61" s="23"/>
      <c r="DP61" s="23"/>
      <c r="DQ61" s="23"/>
      <c r="DR61" s="23"/>
      <c r="DS61" s="23"/>
      <c r="DT61" s="23"/>
      <c r="DU61" s="23"/>
    </row>
    <row r="62" spans="1:125" ht="24.75" thickBot="1" x14ac:dyDescent="0.3">
      <c r="A62" s="89" t="s">
        <v>183</v>
      </c>
      <c r="B62" s="125" t="s">
        <v>161</v>
      </c>
      <c r="C62" s="22"/>
      <c r="D62" s="21"/>
      <c r="E62" s="21"/>
      <c r="F62" s="90"/>
      <c r="G62" s="26">
        <f t="shared" si="13"/>
        <v>0</v>
      </c>
      <c r="H62" s="26">
        <f t="shared" si="14"/>
        <v>0</v>
      </c>
      <c r="I62" s="137"/>
      <c r="J62" s="114">
        <f t="shared" si="15"/>
        <v>0</v>
      </c>
      <c r="AD62" s="143">
        <f>SUM(AD59:AD61)</f>
        <v>0</v>
      </c>
      <c r="AE62" s="23" t="s">
        <v>198</v>
      </c>
      <c r="AF62" s="143">
        <f>SUM(AF59:AF61)</f>
        <v>0</v>
      </c>
      <c r="AG62" s="23"/>
      <c r="AH62" s="23"/>
      <c r="AI62" s="145">
        <f>SUM(AI59:AI61)</f>
        <v>0.15</v>
      </c>
      <c r="AJ62" s="23"/>
      <c r="AK62" s="145">
        <f>SUM(AK59:AK61)</f>
        <v>0.1</v>
      </c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  <c r="BQ62" s="23"/>
      <c r="BR62" s="23"/>
      <c r="BS62" s="23"/>
      <c r="BT62" s="23"/>
      <c r="BU62" s="23"/>
      <c r="BV62" s="23"/>
      <c r="BW62" s="23"/>
      <c r="BX62" s="23"/>
      <c r="BY62" s="23"/>
      <c r="BZ62" s="23"/>
      <c r="CA62" s="23"/>
      <c r="CB62" s="23"/>
      <c r="CC62" s="23"/>
      <c r="CD62" s="23"/>
      <c r="CE62" s="23"/>
      <c r="CF62" s="23"/>
      <c r="CG62" s="23"/>
      <c r="CH62" s="23"/>
      <c r="CI62" s="23"/>
      <c r="CJ62" s="23"/>
      <c r="CK62" s="23"/>
      <c r="CL62" s="23"/>
      <c r="CM62" s="23"/>
      <c r="CN62" s="23"/>
      <c r="CO62" s="23"/>
      <c r="CP62" s="23"/>
      <c r="CQ62" s="23"/>
      <c r="CR62" s="23"/>
      <c r="CS62" s="23"/>
      <c r="CT62" s="23"/>
      <c r="CU62" s="23"/>
      <c r="CV62" s="23"/>
      <c r="CW62" s="23"/>
      <c r="CX62" s="23"/>
      <c r="CY62" s="23"/>
      <c r="CZ62" s="23"/>
      <c r="DA62" s="23"/>
      <c r="DB62" s="23"/>
      <c r="DC62" s="23"/>
      <c r="DD62" s="23"/>
      <c r="DE62" s="23"/>
      <c r="DF62" s="23"/>
      <c r="DG62" s="23"/>
      <c r="DH62" s="23"/>
      <c r="DI62" s="23"/>
      <c r="DJ62" s="23"/>
      <c r="DK62" s="23"/>
      <c r="DL62" s="23"/>
      <c r="DM62" s="23"/>
      <c r="DN62" s="23"/>
      <c r="DO62" s="23"/>
      <c r="DP62" s="23"/>
      <c r="DQ62" s="23"/>
      <c r="DR62" s="23"/>
      <c r="DS62" s="23"/>
      <c r="DT62" s="23"/>
      <c r="DU62" s="23"/>
    </row>
    <row r="63" spans="1:125" ht="24" x14ac:dyDescent="0.25">
      <c r="A63" s="89" t="s">
        <v>183</v>
      </c>
      <c r="B63" s="125" t="s">
        <v>161</v>
      </c>
      <c r="C63" s="22"/>
      <c r="D63" s="21"/>
      <c r="E63" s="21"/>
      <c r="F63" s="90"/>
      <c r="G63" s="26">
        <f t="shared" si="13"/>
        <v>0</v>
      </c>
      <c r="H63" s="26">
        <f t="shared" si="14"/>
        <v>0</v>
      </c>
      <c r="I63" s="137"/>
      <c r="J63" s="114">
        <f t="shared" si="15"/>
        <v>0</v>
      </c>
      <c r="AD63" s="147" t="e">
        <f>AD62/H58</f>
        <v>#DIV/0!</v>
      </c>
      <c r="AE63" s="23" t="s">
        <v>197</v>
      </c>
      <c r="AF63" s="147" t="e">
        <f>AF62/K58</f>
        <v>#DIV/0!</v>
      </c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  <c r="BQ63" s="23"/>
      <c r="BR63" s="23"/>
      <c r="BS63" s="23"/>
      <c r="BT63" s="23"/>
      <c r="BU63" s="23"/>
      <c r="BV63" s="23"/>
      <c r="BW63" s="23"/>
      <c r="BX63" s="23"/>
      <c r="BY63" s="23"/>
      <c r="BZ63" s="23"/>
      <c r="CA63" s="23"/>
      <c r="CB63" s="23"/>
      <c r="CC63" s="23"/>
      <c r="CD63" s="23"/>
      <c r="CE63" s="23"/>
      <c r="CF63" s="23"/>
      <c r="CG63" s="23"/>
      <c r="CH63" s="23"/>
      <c r="CI63" s="23"/>
      <c r="CJ63" s="23"/>
      <c r="CK63" s="23"/>
      <c r="CL63" s="23"/>
      <c r="CM63" s="23"/>
      <c r="CN63" s="23"/>
      <c r="CO63" s="23"/>
      <c r="CP63" s="23"/>
      <c r="CQ63" s="23"/>
      <c r="CR63" s="23"/>
      <c r="CS63" s="23"/>
      <c r="CT63" s="23"/>
      <c r="CU63" s="23"/>
      <c r="CV63" s="23"/>
      <c r="CW63" s="23"/>
      <c r="CX63" s="23"/>
      <c r="CY63" s="23"/>
      <c r="CZ63" s="23"/>
      <c r="DA63" s="23"/>
      <c r="DB63" s="23"/>
      <c r="DC63" s="23"/>
      <c r="DD63" s="23"/>
      <c r="DE63" s="23"/>
      <c r="DF63" s="23"/>
      <c r="DG63" s="23"/>
      <c r="DH63" s="23"/>
      <c r="DI63" s="23"/>
      <c r="DJ63" s="23"/>
      <c r="DK63" s="23"/>
      <c r="DL63" s="23"/>
      <c r="DM63" s="23"/>
      <c r="DN63" s="23"/>
      <c r="DO63" s="23"/>
      <c r="DP63" s="23"/>
      <c r="DQ63" s="23"/>
      <c r="DR63" s="23"/>
      <c r="DS63" s="23"/>
      <c r="DT63" s="23"/>
      <c r="DU63" s="23"/>
    </row>
    <row r="64" spans="1:125" ht="24.75" thickBot="1" x14ac:dyDescent="0.3">
      <c r="A64" s="126" t="s">
        <v>183</v>
      </c>
      <c r="B64" s="127" t="s">
        <v>161</v>
      </c>
      <c r="C64" s="91"/>
      <c r="D64" s="92"/>
      <c r="E64" s="92"/>
      <c r="F64" s="93"/>
      <c r="G64" s="94">
        <f t="shared" si="13"/>
        <v>0</v>
      </c>
      <c r="H64" s="94">
        <f t="shared" si="14"/>
        <v>0</v>
      </c>
      <c r="I64" s="135"/>
      <c r="J64" s="115">
        <f t="shared" si="15"/>
        <v>0</v>
      </c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  <c r="BQ64" s="23"/>
      <c r="BR64" s="23"/>
      <c r="BS64" s="23"/>
      <c r="BT64" s="23"/>
      <c r="BU64" s="23"/>
      <c r="BV64" s="23"/>
      <c r="BW64" s="23"/>
      <c r="BX64" s="23"/>
      <c r="BY64" s="23"/>
      <c r="BZ64" s="23"/>
      <c r="CA64" s="23"/>
      <c r="CB64" s="23"/>
      <c r="CC64" s="23"/>
      <c r="CD64" s="23"/>
      <c r="CE64" s="23"/>
      <c r="CF64" s="23"/>
      <c r="CG64" s="23"/>
      <c r="CH64" s="23"/>
      <c r="CI64" s="23"/>
      <c r="CJ64" s="23"/>
      <c r="CK64" s="23"/>
      <c r="CL64" s="23"/>
      <c r="CM64" s="23"/>
      <c r="CN64" s="23"/>
      <c r="CO64" s="23"/>
      <c r="CP64" s="23"/>
      <c r="CQ64" s="23"/>
      <c r="CR64" s="23"/>
      <c r="CS64" s="23"/>
      <c r="CT64" s="23"/>
      <c r="CU64" s="23"/>
      <c r="CV64" s="23"/>
      <c r="CW64" s="23"/>
      <c r="CX64" s="23"/>
      <c r="CY64" s="23"/>
      <c r="CZ64" s="23"/>
      <c r="DA64" s="23"/>
      <c r="DB64" s="23"/>
      <c r="DC64" s="23"/>
      <c r="DD64" s="23"/>
      <c r="DE64" s="23"/>
      <c r="DF64" s="23"/>
      <c r="DG64" s="23"/>
      <c r="DH64" s="23"/>
      <c r="DI64" s="23"/>
      <c r="DJ64" s="23"/>
      <c r="DK64" s="23"/>
      <c r="DL64" s="23"/>
      <c r="DM64" s="23"/>
      <c r="DN64" s="23"/>
      <c r="DO64" s="23"/>
      <c r="DP64" s="23"/>
      <c r="DQ64" s="23"/>
      <c r="DR64" s="23"/>
      <c r="DS64" s="23"/>
      <c r="DT64" s="23"/>
      <c r="DU64" s="23"/>
    </row>
    <row r="65" spans="1:125" ht="15.75" thickBot="1" x14ac:dyDescent="0.3"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  <c r="BQ65" s="23"/>
      <c r="BR65" s="23"/>
      <c r="BS65" s="23"/>
      <c r="BT65" s="23"/>
      <c r="BU65" s="23"/>
      <c r="BV65" s="23"/>
      <c r="BW65" s="23"/>
      <c r="BX65" s="23"/>
      <c r="BY65" s="23"/>
      <c r="BZ65" s="23"/>
      <c r="CA65" s="23"/>
      <c r="CB65" s="23"/>
      <c r="CC65" s="23"/>
      <c r="CD65" s="23"/>
      <c r="CE65" s="23"/>
      <c r="CF65" s="23"/>
      <c r="CG65" s="23"/>
      <c r="CH65" s="23"/>
      <c r="CI65" s="23"/>
      <c r="CJ65" s="23"/>
      <c r="CK65" s="23"/>
      <c r="CL65" s="23"/>
      <c r="CM65" s="23"/>
      <c r="CN65" s="23"/>
      <c r="CO65" s="23"/>
      <c r="CP65" s="23"/>
      <c r="CQ65" s="23"/>
      <c r="CR65" s="23"/>
      <c r="CS65" s="23"/>
      <c r="CT65" s="23"/>
      <c r="CU65" s="23"/>
      <c r="CV65" s="23"/>
      <c r="CW65" s="23"/>
      <c r="CX65" s="23"/>
      <c r="CY65" s="23"/>
      <c r="CZ65" s="23"/>
      <c r="DA65" s="23"/>
      <c r="DB65" s="23"/>
      <c r="DC65" s="23"/>
      <c r="DD65" s="23"/>
      <c r="DE65" s="23"/>
      <c r="DF65" s="23"/>
      <c r="DG65" s="23"/>
      <c r="DH65" s="23"/>
      <c r="DI65" s="23"/>
      <c r="DJ65" s="23"/>
      <c r="DK65" s="23"/>
      <c r="DL65" s="23"/>
      <c r="DM65" s="23"/>
      <c r="DN65" s="23"/>
      <c r="DO65" s="23"/>
      <c r="DP65" s="23"/>
      <c r="DQ65" s="23"/>
      <c r="DR65" s="23"/>
      <c r="DS65" s="23"/>
      <c r="DT65" s="23"/>
      <c r="DU65" s="23"/>
    </row>
    <row r="66" spans="1:125" ht="15.75" thickBot="1" x14ac:dyDescent="0.3">
      <c r="A66" s="128" t="s">
        <v>233</v>
      </c>
      <c r="B66" s="120" t="s">
        <v>1</v>
      </c>
      <c r="C66" s="166" t="s">
        <v>177</v>
      </c>
      <c r="D66" s="167"/>
      <c r="E66" s="167"/>
      <c r="F66" s="167"/>
      <c r="G66" s="167"/>
      <c r="H66" s="167"/>
      <c r="I66" s="167"/>
      <c r="J66" s="168"/>
      <c r="K66" s="166" t="s">
        <v>28</v>
      </c>
      <c r="L66" s="167"/>
      <c r="M66" s="168"/>
      <c r="N66" s="79" t="s">
        <v>175</v>
      </c>
      <c r="AD66" s="23"/>
      <c r="AE66" s="23"/>
      <c r="AF66" s="23"/>
      <c r="AG66" s="23"/>
    </row>
    <row r="67" spans="1:125" ht="45.75" thickBot="1" x14ac:dyDescent="0.3">
      <c r="A67" s="48"/>
      <c r="B67" s="121"/>
      <c r="C67" s="27" t="s">
        <v>185</v>
      </c>
      <c r="D67" s="32" t="s">
        <v>27</v>
      </c>
      <c r="E67" s="32" t="s">
        <v>26</v>
      </c>
      <c r="F67" s="32" t="s">
        <v>156</v>
      </c>
      <c r="G67" s="32" t="s">
        <v>157</v>
      </c>
      <c r="H67" s="33" t="s">
        <v>31</v>
      </c>
      <c r="I67" s="140" t="s">
        <v>186</v>
      </c>
      <c r="J67" s="34" t="s">
        <v>29</v>
      </c>
      <c r="K67" s="27" t="s">
        <v>174</v>
      </c>
      <c r="L67" s="141" t="s">
        <v>187</v>
      </c>
      <c r="M67" s="111" t="s">
        <v>159</v>
      </c>
      <c r="N67" s="113" t="s">
        <v>32</v>
      </c>
      <c r="AD67" s="23" t="s">
        <v>193</v>
      </c>
      <c r="AE67" s="23"/>
      <c r="AF67" s="23"/>
      <c r="AG67" s="23"/>
    </row>
    <row r="68" spans="1:125" ht="24.75" thickBot="1" x14ac:dyDescent="0.3">
      <c r="A68" s="82"/>
      <c r="B68" s="122" t="s">
        <v>160</v>
      </c>
      <c r="C68" s="83"/>
      <c r="D68" s="84"/>
      <c r="E68" s="84"/>
      <c r="F68" s="85"/>
      <c r="G68" s="86">
        <f>E68*$F68+E68</f>
        <v>0</v>
      </c>
      <c r="H68" s="86">
        <f>G68+D68+C68</f>
        <v>0</v>
      </c>
      <c r="I68" s="134"/>
      <c r="J68" s="87">
        <f>H68+H68*I68</f>
        <v>0</v>
      </c>
      <c r="K68" s="116">
        <f>SUM(J70:J74)</f>
        <v>0</v>
      </c>
      <c r="L68" s="135"/>
      <c r="M68" s="112">
        <f>K68+K68*L68</f>
        <v>0</v>
      </c>
      <c r="N68" s="162">
        <f t="shared" ref="N68" si="16">J68+M68</f>
        <v>0</v>
      </c>
      <c r="AD68" s="23" t="s">
        <v>190</v>
      </c>
      <c r="AE68" s="23"/>
      <c r="AF68" s="23" t="s">
        <v>191</v>
      </c>
      <c r="AG68" s="23"/>
    </row>
    <row r="69" spans="1:125" ht="16.5" thickTop="1" thickBot="1" x14ac:dyDescent="0.3">
      <c r="A69" s="88"/>
      <c r="B69" s="123"/>
      <c r="C69" s="172"/>
      <c r="D69" s="173"/>
      <c r="E69" s="173"/>
      <c r="F69" s="173"/>
      <c r="G69" s="173"/>
      <c r="H69" s="173"/>
      <c r="I69" s="173"/>
      <c r="J69" s="174"/>
      <c r="AD69" s="142">
        <f>IF(H68&lt;10000,H68*0.15,0)</f>
        <v>0</v>
      </c>
      <c r="AE69" s="146" t="s">
        <v>195</v>
      </c>
      <c r="AF69" s="142">
        <f>IF(K68&lt;10000,0.1*K68,0)</f>
        <v>0</v>
      </c>
      <c r="AG69" s="23"/>
    </row>
    <row r="70" spans="1:125" ht="45.75" thickBot="1" x14ac:dyDescent="0.3">
      <c r="A70" s="89" t="s">
        <v>183</v>
      </c>
      <c r="B70" s="124" t="s">
        <v>161</v>
      </c>
      <c r="C70" s="19"/>
      <c r="D70" s="20"/>
      <c r="E70" s="20"/>
      <c r="F70" s="80"/>
      <c r="G70" s="25">
        <f>E70*$F70+E70</f>
        <v>0</v>
      </c>
      <c r="H70" s="25">
        <f>G70+D70+C70</f>
        <v>0</v>
      </c>
      <c r="I70" s="136"/>
      <c r="J70" s="129">
        <f>H70+H70*I70</f>
        <v>0</v>
      </c>
      <c r="L70" s="151" t="s">
        <v>205</v>
      </c>
      <c r="M70" s="80"/>
      <c r="N70" s="152">
        <f>N68*M70</f>
        <v>0</v>
      </c>
      <c r="O70" s="165" t="s">
        <v>207</v>
      </c>
      <c r="P70" s="165"/>
      <c r="Q70" s="165"/>
      <c r="R70" s="165"/>
      <c r="S70" s="165"/>
      <c r="T70" s="165"/>
      <c r="AD70" s="142">
        <f>IF(AND(10000&lt;H68,H68&lt;20000),0.1*(H68-10000)+1500,0)</f>
        <v>0</v>
      </c>
      <c r="AE70" s="146" t="s">
        <v>194</v>
      </c>
      <c r="AF70" s="142">
        <f>IF(AND(10000&lt;K68,K68&lt;20000),0.075*(K68-10000)+1000,0)</f>
        <v>0</v>
      </c>
      <c r="AG70" s="23"/>
    </row>
    <row r="71" spans="1:125" ht="24.75" thickBot="1" x14ac:dyDescent="0.3">
      <c r="A71" s="89" t="s">
        <v>183</v>
      </c>
      <c r="B71" s="125" t="s">
        <v>161</v>
      </c>
      <c r="C71" s="22"/>
      <c r="D71" s="21"/>
      <c r="E71" s="21"/>
      <c r="F71" s="90"/>
      <c r="G71" s="26">
        <f t="shared" ref="G71:G74" si="17">E71*$F71+E71</f>
        <v>0</v>
      </c>
      <c r="H71" s="26">
        <f t="shared" ref="H71:H74" si="18">G71+D71+C71</f>
        <v>0</v>
      </c>
      <c r="I71" s="137"/>
      <c r="J71" s="114">
        <f t="shared" ref="J71:J74" si="19">H71+H71*I71</f>
        <v>0</v>
      </c>
      <c r="L71" s="161"/>
      <c r="M71" s="72" t="s">
        <v>206</v>
      </c>
      <c r="N71" s="153">
        <f>N68+N70</f>
        <v>0</v>
      </c>
      <c r="AD71" s="142">
        <f>IF(H68&gt;20000,0.075*(H68-20000)+2500,0)</f>
        <v>0</v>
      </c>
      <c r="AE71" s="146" t="s">
        <v>196</v>
      </c>
      <c r="AF71" s="142">
        <f>IF(K68&gt;20000,0.05*(K68-20000)+1750,0)</f>
        <v>0</v>
      </c>
      <c r="AG71" s="23"/>
    </row>
    <row r="72" spans="1:125" ht="24.75" thickBot="1" x14ac:dyDescent="0.3">
      <c r="A72" s="89" t="s">
        <v>183</v>
      </c>
      <c r="B72" s="125" t="s">
        <v>161</v>
      </c>
      <c r="C72" s="22"/>
      <c r="D72" s="21"/>
      <c r="E72" s="21"/>
      <c r="F72" s="90"/>
      <c r="G72" s="26">
        <f t="shared" si="17"/>
        <v>0</v>
      </c>
      <c r="H72" s="26">
        <f t="shared" si="18"/>
        <v>0</v>
      </c>
      <c r="I72" s="137"/>
      <c r="J72" s="114">
        <f t="shared" si="19"/>
        <v>0</v>
      </c>
      <c r="AD72" s="143">
        <f>SUM(AD69:AD71)</f>
        <v>0</v>
      </c>
      <c r="AE72" s="23" t="s">
        <v>198</v>
      </c>
      <c r="AF72" s="143">
        <f>SUM(AF69:AF71)</f>
        <v>0</v>
      </c>
      <c r="AG72" s="23"/>
    </row>
    <row r="73" spans="1:125" ht="24" x14ac:dyDescent="0.25">
      <c r="A73" s="89" t="s">
        <v>183</v>
      </c>
      <c r="B73" s="125" t="s">
        <v>161</v>
      </c>
      <c r="C73" s="22"/>
      <c r="D73" s="21"/>
      <c r="E73" s="21"/>
      <c r="F73" s="90"/>
      <c r="G73" s="26">
        <f t="shared" si="17"/>
        <v>0</v>
      </c>
      <c r="H73" s="26">
        <f t="shared" si="18"/>
        <v>0</v>
      </c>
      <c r="I73" s="137"/>
      <c r="J73" s="114">
        <f t="shared" si="19"/>
        <v>0</v>
      </c>
      <c r="AD73" s="147" t="e">
        <f>AD72/H68</f>
        <v>#DIV/0!</v>
      </c>
      <c r="AE73" s="23" t="s">
        <v>197</v>
      </c>
      <c r="AF73" s="147" t="e">
        <f>AF72/K68</f>
        <v>#DIV/0!</v>
      </c>
      <c r="AG73" s="23"/>
    </row>
    <row r="74" spans="1:125" ht="24.75" thickBot="1" x14ac:dyDescent="0.3">
      <c r="A74" s="126" t="s">
        <v>183</v>
      </c>
      <c r="B74" s="127" t="s">
        <v>161</v>
      </c>
      <c r="C74" s="91"/>
      <c r="D74" s="92"/>
      <c r="E74" s="92"/>
      <c r="F74" s="93"/>
      <c r="G74" s="94">
        <f t="shared" si="17"/>
        <v>0</v>
      </c>
      <c r="H74" s="94">
        <f t="shared" si="18"/>
        <v>0</v>
      </c>
      <c r="I74" s="135"/>
      <c r="J74" s="115">
        <f t="shared" si="19"/>
        <v>0</v>
      </c>
      <c r="AD74" s="23"/>
      <c r="AE74" s="23"/>
      <c r="AF74" s="23"/>
      <c r="AG74" s="23"/>
    </row>
    <row r="75" spans="1:125" ht="15.75" thickBot="1" x14ac:dyDescent="0.3"/>
    <row r="76" spans="1:125" ht="15.75" thickBot="1" x14ac:dyDescent="0.3">
      <c r="A76" s="128" t="s">
        <v>234</v>
      </c>
      <c r="B76" s="120" t="s">
        <v>1</v>
      </c>
      <c r="C76" s="166" t="s">
        <v>177</v>
      </c>
      <c r="D76" s="167"/>
      <c r="E76" s="167"/>
      <c r="F76" s="167"/>
      <c r="G76" s="167"/>
      <c r="H76" s="167"/>
      <c r="I76" s="167"/>
      <c r="J76" s="168"/>
      <c r="K76" s="166" t="s">
        <v>28</v>
      </c>
      <c r="L76" s="167"/>
      <c r="M76" s="168"/>
      <c r="N76" s="79" t="s">
        <v>175</v>
      </c>
      <c r="AD76" s="23"/>
      <c r="AE76" s="23"/>
      <c r="AF76" s="23"/>
      <c r="AG76" s="23"/>
    </row>
    <row r="77" spans="1:125" ht="45.75" thickBot="1" x14ac:dyDescent="0.3">
      <c r="A77" s="48"/>
      <c r="B77" s="121"/>
      <c r="C77" s="27" t="s">
        <v>185</v>
      </c>
      <c r="D77" s="32" t="s">
        <v>27</v>
      </c>
      <c r="E77" s="32" t="s">
        <v>26</v>
      </c>
      <c r="F77" s="32" t="s">
        <v>156</v>
      </c>
      <c r="G77" s="32" t="s">
        <v>157</v>
      </c>
      <c r="H77" s="33" t="s">
        <v>31</v>
      </c>
      <c r="I77" s="140" t="s">
        <v>186</v>
      </c>
      <c r="J77" s="34" t="s">
        <v>29</v>
      </c>
      <c r="K77" s="27" t="s">
        <v>174</v>
      </c>
      <c r="L77" s="141" t="s">
        <v>187</v>
      </c>
      <c r="M77" s="111" t="s">
        <v>159</v>
      </c>
      <c r="N77" s="113" t="s">
        <v>32</v>
      </c>
      <c r="AD77" s="23" t="s">
        <v>193</v>
      </c>
      <c r="AE77" s="23"/>
      <c r="AF77" s="23"/>
      <c r="AG77" s="23"/>
    </row>
    <row r="78" spans="1:125" ht="24.75" thickBot="1" x14ac:dyDescent="0.3">
      <c r="A78" s="82"/>
      <c r="B78" s="122" t="s">
        <v>160</v>
      </c>
      <c r="C78" s="83"/>
      <c r="D78" s="84"/>
      <c r="E78" s="84"/>
      <c r="F78" s="85"/>
      <c r="G78" s="86">
        <f>E78*$F78+E78</f>
        <v>0</v>
      </c>
      <c r="H78" s="86">
        <f>G78+D78+C78</f>
        <v>0</v>
      </c>
      <c r="I78" s="134"/>
      <c r="J78" s="87">
        <f>H78+H78*I78</f>
        <v>0</v>
      </c>
      <c r="K78" s="116">
        <f>SUM(J80:J84)</f>
        <v>0</v>
      </c>
      <c r="L78" s="135"/>
      <c r="M78" s="112">
        <f>K78+K78*L78</f>
        <v>0</v>
      </c>
      <c r="N78" s="162">
        <f t="shared" ref="N78" si="20">J78+M78</f>
        <v>0</v>
      </c>
      <c r="AD78" s="23" t="s">
        <v>190</v>
      </c>
      <c r="AE78" s="23"/>
      <c r="AF78" s="23" t="s">
        <v>191</v>
      </c>
      <c r="AG78" s="23"/>
    </row>
    <row r="79" spans="1:125" ht="16.5" thickTop="1" thickBot="1" x14ac:dyDescent="0.3">
      <c r="A79" s="88"/>
      <c r="B79" s="123"/>
      <c r="C79" s="172"/>
      <c r="D79" s="173"/>
      <c r="E79" s="173"/>
      <c r="F79" s="173"/>
      <c r="G79" s="173"/>
      <c r="H79" s="173"/>
      <c r="I79" s="173"/>
      <c r="J79" s="174"/>
      <c r="AD79" s="142">
        <f>IF(H78&lt;10000,H78*0.15,0)</f>
        <v>0</v>
      </c>
      <c r="AE79" s="146" t="s">
        <v>195</v>
      </c>
      <c r="AF79" s="142">
        <f>IF(K78&lt;10000,0.1*K78,0)</f>
        <v>0</v>
      </c>
      <c r="AG79" s="23"/>
    </row>
    <row r="80" spans="1:125" ht="45.75" thickBot="1" x14ac:dyDescent="0.3">
      <c r="A80" s="89" t="s">
        <v>183</v>
      </c>
      <c r="B80" s="124" t="s">
        <v>161</v>
      </c>
      <c r="C80" s="19"/>
      <c r="D80" s="20"/>
      <c r="E80" s="20"/>
      <c r="F80" s="80"/>
      <c r="G80" s="25">
        <f>E80*$F80+E80</f>
        <v>0</v>
      </c>
      <c r="H80" s="25">
        <f>G80+D80+C80</f>
        <v>0</v>
      </c>
      <c r="I80" s="136"/>
      <c r="J80" s="129">
        <f>H80+H80*I80</f>
        <v>0</v>
      </c>
      <c r="L80" s="151" t="s">
        <v>205</v>
      </c>
      <c r="M80" s="80"/>
      <c r="N80" s="152">
        <f>N78*M80</f>
        <v>0</v>
      </c>
      <c r="O80" s="165" t="s">
        <v>207</v>
      </c>
      <c r="P80" s="165"/>
      <c r="Q80" s="165"/>
      <c r="R80" s="165"/>
      <c r="S80" s="165"/>
      <c r="T80" s="165"/>
      <c r="AD80" s="142">
        <f>IF(AND(10000&lt;H78,H78&lt;20000),0.1*(H78-10000)+1500,0)</f>
        <v>0</v>
      </c>
      <c r="AE80" s="146" t="s">
        <v>194</v>
      </c>
      <c r="AF80" s="142">
        <f>IF(AND(10000&lt;K78,K78&lt;20000),0.075*(K78-10000)+1000,0)</f>
        <v>0</v>
      </c>
      <c r="AG80" s="23"/>
    </row>
    <row r="81" spans="1:33" ht="24.75" thickBot="1" x14ac:dyDescent="0.3">
      <c r="A81" s="89" t="s">
        <v>183</v>
      </c>
      <c r="B81" s="125" t="s">
        <v>161</v>
      </c>
      <c r="C81" s="22"/>
      <c r="D81" s="21"/>
      <c r="E81" s="21"/>
      <c r="F81" s="90"/>
      <c r="G81" s="26">
        <f t="shared" ref="G81:G84" si="21">E81*$F81+E81</f>
        <v>0</v>
      </c>
      <c r="H81" s="26">
        <f t="shared" ref="H81:H84" si="22">G81+D81+C81</f>
        <v>0</v>
      </c>
      <c r="I81" s="137"/>
      <c r="J81" s="114">
        <f t="shared" ref="J81:J84" si="23">H81+H81*I81</f>
        <v>0</v>
      </c>
      <c r="L81" s="161"/>
      <c r="M81" s="72" t="s">
        <v>206</v>
      </c>
      <c r="N81" s="153">
        <f>N78+N80</f>
        <v>0</v>
      </c>
      <c r="AD81" s="142">
        <f>IF(H78&gt;20000,0.075*(H78-20000)+2500,0)</f>
        <v>0</v>
      </c>
      <c r="AE81" s="146" t="s">
        <v>196</v>
      </c>
      <c r="AF81" s="142">
        <f>IF(K78&gt;20000,0.05*(K78-20000)+1750,0)</f>
        <v>0</v>
      </c>
      <c r="AG81" s="23"/>
    </row>
    <row r="82" spans="1:33" ht="24.75" thickBot="1" x14ac:dyDescent="0.3">
      <c r="A82" s="89" t="s">
        <v>183</v>
      </c>
      <c r="B82" s="125" t="s">
        <v>161</v>
      </c>
      <c r="C82" s="22"/>
      <c r="D82" s="21"/>
      <c r="E82" s="21"/>
      <c r="F82" s="90"/>
      <c r="G82" s="26">
        <f t="shared" si="21"/>
        <v>0</v>
      </c>
      <c r="H82" s="26">
        <f t="shared" si="22"/>
        <v>0</v>
      </c>
      <c r="I82" s="137"/>
      <c r="J82" s="114">
        <f t="shared" si="23"/>
        <v>0</v>
      </c>
      <c r="AD82" s="143">
        <f>SUM(AD79:AD81)</f>
        <v>0</v>
      </c>
      <c r="AE82" s="23" t="s">
        <v>198</v>
      </c>
      <c r="AF82" s="143">
        <f>SUM(AF79:AF81)</f>
        <v>0</v>
      </c>
      <c r="AG82" s="23"/>
    </row>
    <row r="83" spans="1:33" ht="24" x14ac:dyDescent="0.25">
      <c r="A83" s="89" t="s">
        <v>183</v>
      </c>
      <c r="B83" s="125" t="s">
        <v>161</v>
      </c>
      <c r="C83" s="22"/>
      <c r="D83" s="21"/>
      <c r="E83" s="21"/>
      <c r="F83" s="90"/>
      <c r="G83" s="26">
        <f t="shared" si="21"/>
        <v>0</v>
      </c>
      <c r="H83" s="26">
        <f t="shared" si="22"/>
        <v>0</v>
      </c>
      <c r="I83" s="137"/>
      <c r="J83" s="114">
        <f t="shared" si="23"/>
        <v>0</v>
      </c>
      <c r="AD83" s="147" t="e">
        <f>AD82/H78</f>
        <v>#DIV/0!</v>
      </c>
      <c r="AE83" s="23" t="s">
        <v>197</v>
      </c>
      <c r="AF83" s="147" t="e">
        <f>AF82/K78</f>
        <v>#DIV/0!</v>
      </c>
      <c r="AG83" s="23"/>
    </row>
    <row r="84" spans="1:33" ht="24.75" thickBot="1" x14ac:dyDescent="0.3">
      <c r="A84" s="126" t="s">
        <v>183</v>
      </c>
      <c r="B84" s="127" t="s">
        <v>161</v>
      </c>
      <c r="C84" s="91"/>
      <c r="D84" s="92"/>
      <c r="E84" s="92"/>
      <c r="F84" s="93"/>
      <c r="G84" s="94">
        <f t="shared" si="21"/>
        <v>0</v>
      </c>
      <c r="H84" s="94">
        <f t="shared" si="22"/>
        <v>0</v>
      </c>
      <c r="I84" s="135"/>
      <c r="J84" s="115">
        <f t="shared" si="23"/>
        <v>0</v>
      </c>
      <c r="AD84" s="23"/>
      <c r="AE84" s="23"/>
      <c r="AF84" s="23"/>
      <c r="AG84" s="23"/>
    </row>
    <row r="85" spans="1:33" ht="15.75" thickBot="1" x14ac:dyDescent="0.3"/>
    <row r="86" spans="1:33" ht="15.75" thickBot="1" x14ac:dyDescent="0.3">
      <c r="A86" s="128" t="s">
        <v>235</v>
      </c>
      <c r="B86" s="120" t="s">
        <v>1</v>
      </c>
      <c r="C86" s="166" t="s">
        <v>177</v>
      </c>
      <c r="D86" s="167"/>
      <c r="E86" s="167"/>
      <c r="F86" s="167"/>
      <c r="G86" s="167"/>
      <c r="H86" s="167"/>
      <c r="I86" s="167"/>
      <c r="J86" s="168"/>
      <c r="K86" s="166" t="s">
        <v>28</v>
      </c>
      <c r="L86" s="167"/>
      <c r="M86" s="168"/>
      <c r="N86" s="79" t="s">
        <v>175</v>
      </c>
      <c r="AD86" s="23"/>
      <c r="AE86" s="23"/>
      <c r="AF86" s="23"/>
      <c r="AG86" s="23"/>
    </row>
    <row r="87" spans="1:33" ht="45.75" thickBot="1" x14ac:dyDescent="0.3">
      <c r="A87" s="48"/>
      <c r="B87" s="121"/>
      <c r="C87" s="27" t="s">
        <v>185</v>
      </c>
      <c r="D87" s="32" t="s">
        <v>27</v>
      </c>
      <c r="E87" s="32" t="s">
        <v>26</v>
      </c>
      <c r="F87" s="32" t="s">
        <v>156</v>
      </c>
      <c r="G87" s="32" t="s">
        <v>157</v>
      </c>
      <c r="H87" s="33" t="s">
        <v>31</v>
      </c>
      <c r="I87" s="140" t="s">
        <v>186</v>
      </c>
      <c r="J87" s="34" t="s">
        <v>29</v>
      </c>
      <c r="K87" s="27" t="s">
        <v>174</v>
      </c>
      <c r="L87" s="141" t="s">
        <v>187</v>
      </c>
      <c r="M87" s="111" t="s">
        <v>159</v>
      </c>
      <c r="N87" s="113" t="s">
        <v>32</v>
      </c>
      <c r="AD87" s="23" t="s">
        <v>193</v>
      </c>
      <c r="AE87" s="23"/>
      <c r="AF87" s="23"/>
      <c r="AG87" s="23"/>
    </row>
    <row r="88" spans="1:33" ht="24.75" thickBot="1" x14ac:dyDescent="0.3">
      <c r="A88" s="82"/>
      <c r="B88" s="122" t="s">
        <v>160</v>
      </c>
      <c r="C88" s="83"/>
      <c r="D88" s="84"/>
      <c r="E88" s="84"/>
      <c r="F88" s="85"/>
      <c r="G88" s="86">
        <f>E88*$F88+E88</f>
        <v>0</v>
      </c>
      <c r="H88" s="86">
        <f>G88+D88+C88</f>
        <v>0</v>
      </c>
      <c r="I88" s="134"/>
      <c r="J88" s="87">
        <f>H88+H88*I88</f>
        <v>0</v>
      </c>
      <c r="K88" s="116">
        <f>SUM(J90:J94)</f>
        <v>0</v>
      </c>
      <c r="L88" s="135"/>
      <c r="M88" s="112">
        <f>K88+K88*L88</f>
        <v>0</v>
      </c>
      <c r="N88" s="162">
        <f t="shared" ref="N88" si="24">J88+M88</f>
        <v>0</v>
      </c>
      <c r="AD88" s="23" t="s">
        <v>190</v>
      </c>
      <c r="AE88" s="23"/>
      <c r="AF88" s="23" t="s">
        <v>191</v>
      </c>
      <c r="AG88" s="23"/>
    </row>
    <row r="89" spans="1:33" ht="16.5" thickTop="1" thickBot="1" x14ac:dyDescent="0.3">
      <c r="A89" s="88"/>
      <c r="B89" s="123"/>
      <c r="C89" s="172"/>
      <c r="D89" s="173"/>
      <c r="E89" s="173"/>
      <c r="F89" s="173"/>
      <c r="G89" s="173"/>
      <c r="H89" s="173"/>
      <c r="I89" s="173"/>
      <c r="J89" s="174"/>
      <c r="AD89" s="142">
        <f>IF(H88&lt;10000,H88*0.15,0)</f>
        <v>0</v>
      </c>
      <c r="AE89" s="146" t="s">
        <v>195</v>
      </c>
      <c r="AF89" s="142">
        <f>IF(K88&lt;10000,0.1*K88,0)</f>
        <v>0</v>
      </c>
      <c r="AG89" s="23"/>
    </row>
    <row r="90" spans="1:33" ht="45.75" thickBot="1" x14ac:dyDescent="0.3">
      <c r="A90" s="89" t="s">
        <v>183</v>
      </c>
      <c r="B90" s="124" t="s">
        <v>161</v>
      </c>
      <c r="C90" s="19"/>
      <c r="D90" s="20"/>
      <c r="E90" s="20"/>
      <c r="F90" s="80"/>
      <c r="G90" s="25">
        <f>E90*$F90+E90</f>
        <v>0</v>
      </c>
      <c r="H90" s="25">
        <f>G90+D90+C90</f>
        <v>0</v>
      </c>
      <c r="I90" s="136"/>
      <c r="J90" s="129">
        <f>H90+H90*I90</f>
        <v>0</v>
      </c>
      <c r="L90" s="151" t="s">
        <v>205</v>
      </c>
      <c r="M90" s="80"/>
      <c r="N90" s="152">
        <f>N88*M90</f>
        <v>0</v>
      </c>
      <c r="O90" s="165" t="s">
        <v>207</v>
      </c>
      <c r="P90" s="165"/>
      <c r="Q90" s="165"/>
      <c r="R90" s="165"/>
      <c r="S90" s="165"/>
      <c r="T90" s="165"/>
      <c r="AD90" s="142">
        <f>IF(AND(10000&lt;H88,H88&lt;20000),0.1*(H88-10000)+1500,0)</f>
        <v>0</v>
      </c>
      <c r="AE90" s="146" t="s">
        <v>194</v>
      </c>
      <c r="AF90" s="142">
        <f>IF(AND(10000&lt;K88,K88&lt;20000),0.075*(K88-10000)+1000,0)</f>
        <v>0</v>
      </c>
      <c r="AG90" s="23"/>
    </row>
    <row r="91" spans="1:33" ht="24.75" thickBot="1" x14ac:dyDescent="0.3">
      <c r="A91" s="89" t="s">
        <v>183</v>
      </c>
      <c r="B91" s="125" t="s">
        <v>161</v>
      </c>
      <c r="C91" s="22"/>
      <c r="D91" s="21"/>
      <c r="E91" s="21"/>
      <c r="F91" s="90"/>
      <c r="G91" s="26">
        <f t="shared" ref="G91:G94" si="25">E91*$F91+E91</f>
        <v>0</v>
      </c>
      <c r="H91" s="26">
        <f t="shared" ref="H91:H94" si="26">G91+D91+C91</f>
        <v>0</v>
      </c>
      <c r="I91" s="137"/>
      <c r="J91" s="114">
        <f t="shared" ref="J91:J94" si="27">H91+H91*I91</f>
        <v>0</v>
      </c>
      <c r="L91" s="161"/>
      <c r="M91" s="72" t="s">
        <v>206</v>
      </c>
      <c r="N91" s="153">
        <f>N88+N90</f>
        <v>0</v>
      </c>
      <c r="AD91" s="142">
        <f>IF(H88&gt;20000,0.075*(H88-20000)+2500,0)</f>
        <v>0</v>
      </c>
      <c r="AE91" s="146" t="s">
        <v>196</v>
      </c>
      <c r="AF91" s="142">
        <f>IF(K88&gt;20000,0.05*(K88-20000)+1750,0)</f>
        <v>0</v>
      </c>
      <c r="AG91" s="23"/>
    </row>
    <row r="92" spans="1:33" ht="24.75" thickBot="1" x14ac:dyDescent="0.3">
      <c r="A92" s="89" t="s">
        <v>183</v>
      </c>
      <c r="B92" s="125" t="s">
        <v>161</v>
      </c>
      <c r="C92" s="22"/>
      <c r="D92" s="21"/>
      <c r="E92" s="21"/>
      <c r="F92" s="90"/>
      <c r="G92" s="26">
        <f t="shared" si="25"/>
        <v>0</v>
      </c>
      <c r="H92" s="26">
        <f t="shared" si="26"/>
        <v>0</v>
      </c>
      <c r="I92" s="137"/>
      <c r="J92" s="114">
        <f t="shared" si="27"/>
        <v>0</v>
      </c>
      <c r="AD92" s="143">
        <f>SUM(AD89:AD91)</f>
        <v>0</v>
      </c>
      <c r="AE92" s="23" t="s">
        <v>198</v>
      </c>
      <c r="AF92" s="143">
        <f>SUM(AF89:AF91)</f>
        <v>0</v>
      </c>
      <c r="AG92" s="23"/>
    </row>
    <row r="93" spans="1:33" ht="24" x14ac:dyDescent="0.25">
      <c r="A93" s="89" t="s">
        <v>183</v>
      </c>
      <c r="B93" s="125" t="s">
        <v>161</v>
      </c>
      <c r="C93" s="22"/>
      <c r="D93" s="21"/>
      <c r="E93" s="21"/>
      <c r="F93" s="90"/>
      <c r="G93" s="26">
        <f t="shared" si="25"/>
        <v>0</v>
      </c>
      <c r="H93" s="26">
        <f t="shared" si="26"/>
        <v>0</v>
      </c>
      <c r="I93" s="137"/>
      <c r="J93" s="114">
        <f t="shared" si="27"/>
        <v>0</v>
      </c>
      <c r="AD93" s="147" t="e">
        <f>AD92/H88</f>
        <v>#DIV/0!</v>
      </c>
      <c r="AE93" s="23" t="s">
        <v>197</v>
      </c>
      <c r="AF93" s="147" t="e">
        <f>AF92/K88</f>
        <v>#DIV/0!</v>
      </c>
      <c r="AG93" s="23"/>
    </row>
    <row r="94" spans="1:33" ht="24.75" thickBot="1" x14ac:dyDescent="0.3">
      <c r="A94" s="126" t="s">
        <v>183</v>
      </c>
      <c r="B94" s="127" t="s">
        <v>161</v>
      </c>
      <c r="C94" s="91"/>
      <c r="D94" s="92"/>
      <c r="E94" s="92"/>
      <c r="F94" s="93"/>
      <c r="G94" s="94">
        <f t="shared" si="25"/>
        <v>0</v>
      </c>
      <c r="H94" s="94">
        <f t="shared" si="26"/>
        <v>0</v>
      </c>
      <c r="I94" s="135"/>
      <c r="J94" s="115">
        <f t="shared" si="27"/>
        <v>0</v>
      </c>
      <c r="AD94" s="23"/>
      <c r="AE94" s="23"/>
      <c r="AF94" s="23"/>
      <c r="AG94" s="23"/>
    </row>
    <row r="95" spans="1:33" ht="15.75" thickBot="1" x14ac:dyDescent="0.3"/>
    <row r="96" spans="1:33" ht="15.75" thickBot="1" x14ac:dyDescent="0.3">
      <c r="A96" s="128" t="s">
        <v>236</v>
      </c>
      <c r="B96" s="120" t="s">
        <v>1</v>
      </c>
      <c r="C96" s="166" t="s">
        <v>177</v>
      </c>
      <c r="D96" s="167"/>
      <c r="E96" s="167"/>
      <c r="F96" s="167"/>
      <c r="G96" s="167"/>
      <c r="H96" s="167"/>
      <c r="I96" s="167"/>
      <c r="J96" s="168"/>
      <c r="K96" s="166" t="s">
        <v>28</v>
      </c>
      <c r="L96" s="167"/>
      <c r="M96" s="168"/>
      <c r="N96" s="79" t="s">
        <v>175</v>
      </c>
      <c r="AD96" s="23"/>
      <c r="AE96" s="23"/>
      <c r="AF96" s="23"/>
      <c r="AG96" s="23"/>
    </row>
    <row r="97" spans="1:33" ht="45.75" thickBot="1" x14ac:dyDescent="0.3">
      <c r="A97" s="48"/>
      <c r="B97" s="121"/>
      <c r="C97" s="27" t="s">
        <v>185</v>
      </c>
      <c r="D97" s="32" t="s">
        <v>27</v>
      </c>
      <c r="E97" s="32" t="s">
        <v>26</v>
      </c>
      <c r="F97" s="32" t="s">
        <v>156</v>
      </c>
      <c r="G97" s="32" t="s">
        <v>157</v>
      </c>
      <c r="H97" s="33" t="s">
        <v>31</v>
      </c>
      <c r="I97" s="140" t="s">
        <v>186</v>
      </c>
      <c r="J97" s="34" t="s">
        <v>29</v>
      </c>
      <c r="K97" s="27" t="s">
        <v>174</v>
      </c>
      <c r="L97" s="141" t="s">
        <v>187</v>
      </c>
      <c r="M97" s="111" t="s">
        <v>159</v>
      </c>
      <c r="N97" s="113" t="s">
        <v>32</v>
      </c>
      <c r="AD97" s="23" t="s">
        <v>193</v>
      </c>
      <c r="AE97" s="23"/>
      <c r="AF97" s="23"/>
      <c r="AG97" s="23"/>
    </row>
    <row r="98" spans="1:33" ht="24.75" thickBot="1" x14ac:dyDescent="0.3">
      <c r="A98" s="82"/>
      <c r="B98" s="122" t="s">
        <v>160</v>
      </c>
      <c r="C98" s="83"/>
      <c r="D98" s="84"/>
      <c r="E98" s="84"/>
      <c r="F98" s="85"/>
      <c r="G98" s="86">
        <f>E98*$F98+E98</f>
        <v>0</v>
      </c>
      <c r="H98" s="86">
        <f>G98+D98+C98</f>
        <v>0</v>
      </c>
      <c r="I98" s="134"/>
      <c r="J98" s="87">
        <f>H98+H98*I98</f>
        <v>0</v>
      </c>
      <c r="K98" s="116">
        <f>SUM(J100:J104)</f>
        <v>0</v>
      </c>
      <c r="L98" s="135"/>
      <c r="M98" s="112">
        <f>K98+K98*L98</f>
        <v>0</v>
      </c>
      <c r="N98" s="162">
        <f t="shared" ref="N98" si="28">J98+M98</f>
        <v>0</v>
      </c>
      <c r="AD98" s="23" t="s">
        <v>190</v>
      </c>
      <c r="AE98" s="23"/>
      <c r="AF98" s="23" t="s">
        <v>191</v>
      </c>
      <c r="AG98" s="23"/>
    </row>
    <row r="99" spans="1:33" ht="16.5" thickTop="1" thickBot="1" x14ac:dyDescent="0.3">
      <c r="A99" s="88"/>
      <c r="B99" s="123"/>
      <c r="C99" s="172"/>
      <c r="D99" s="173"/>
      <c r="E99" s="173"/>
      <c r="F99" s="173"/>
      <c r="G99" s="173"/>
      <c r="H99" s="173"/>
      <c r="I99" s="173"/>
      <c r="J99" s="174"/>
      <c r="AD99" s="142">
        <f>IF(H98&lt;10000,H98*0.15,0)</f>
        <v>0</v>
      </c>
      <c r="AE99" s="146" t="s">
        <v>195</v>
      </c>
      <c r="AF99" s="142">
        <f>IF(K98&lt;10000,0.1*K98,0)</f>
        <v>0</v>
      </c>
      <c r="AG99" s="23"/>
    </row>
    <row r="100" spans="1:33" ht="45.75" thickBot="1" x14ac:dyDescent="0.3">
      <c r="A100" s="89" t="s">
        <v>183</v>
      </c>
      <c r="B100" s="124" t="s">
        <v>161</v>
      </c>
      <c r="C100" s="19"/>
      <c r="D100" s="20"/>
      <c r="E100" s="20"/>
      <c r="F100" s="80"/>
      <c r="G100" s="25">
        <f>E100*$F100+E100</f>
        <v>0</v>
      </c>
      <c r="H100" s="25">
        <f>G100+D100+C100</f>
        <v>0</v>
      </c>
      <c r="I100" s="136"/>
      <c r="J100" s="129">
        <f>H100+H100*I100</f>
        <v>0</v>
      </c>
      <c r="L100" s="151" t="s">
        <v>205</v>
      </c>
      <c r="M100" s="80"/>
      <c r="N100" s="152">
        <f>N98*M100</f>
        <v>0</v>
      </c>
      <c r="O100" s="165" t="s">
        <v>207</v>
      </c>
      <c r="P100" s="165"/>
      <c r="Q100" s="165"/>
      <c r="R100" s="165"/>
      <c r="S100" s="165"/>
      <c r="T100" s="165"/>
      <c r="AD100" s="142">
        <f>IF(AND(10000&lt;H98,H98&lt;20000),0.1*(H98-10000)+1500,0)</f>
        <v>0</v>
      </c>
      <c r="AE100" s="146" t="s">
        <v>194</v>
      </c>
      <c r="AF100" s="142">
        <f>IF(AND(10000&lt;K98,K98&lt;20000),0.075*(K98-10000)+1000,0)</f>
        <v>0</v>
      </c>
      <c r="AG100" s="23"/>
    </row>
    <row r="101" spans="1:33" ht="24.75" thickBot="1" x14ac:dyDescent="0.3">
      <c r="A101" s="89" t="s">
        <v>183</v>
      </c>
      <c r="B101" s="125" t="s">
        <v>161</v>
      </c>
      <c r="C101" s="22"/>
      <c r="D101" s="21"/>
      <c r="E101" s="21"/>
      <c r="F101" s="90"/>
      <c r="G101" s="26">
        <f t="shared" ref="G101:G104" si="29">E101*$F101+E101</f>
        <v>0</v>
      </c>
      <c r="H101" s="26">
        <f t="shared" ref="H101:H104" si="30">G101+D101+C101</f>
        <v>0</v>
      </c>
      <c r="I101" s="137"/>
      <c r="J101" s="114">
        <f t="shared" ref="J101:J104" si="31">H101+H101*I101</f>
        <v>0</v>
      </c>
      <c r="L101" s="161"/>
      <c r="M101" s="72" t="s">
        <v>206</v>
      </c>
      <c r="N101" s="153">
        <f>N98+N100</f>
        <v>0</v>
      </c>
      <c r="AD101" s="142">
        <f>IF(H98&gt;20000,0.075*(H98-20000)+2500,0)</f>
        <v>0</v>
      </c>
      <c r="AE101" s="146" t="s">
        <v>196</v>
      </c>
      <c r="AF101" s="142">
        <f>IF(K98&gt;20000,0.05*(K98-20000)+1750,0)</f>
        <v>0</v>
      </c>
      <c r="AG101" s="23"/>
    </row>
    <row r="102" spans="1:33" ht="24.75" thickBot="1" x14ac:dyDescent="0.3">
      <c r="A102" s="89" t="s">
        <v>183</v>
      </c>
      <c r="B102" s="125" t="s">
        <v>161</v>
      </c>
      <c r="C102" s="22"/>
      <c r="D102" s="21"/>
      <c r="E102" s="21"/>
      <c r="F102" s="90"/>
      <c r="G102" s="26">
        <f t="shared" si="29"/>
        <v>0</v>
      </c>
      <c r="H102" s="26">
        <f t="shared" si="30"/>
        <v>0</v>
      </c>
      <c r="I102" s="137"/>
      <c r="J102" s="114">
        <f t="shared" si="31"/>
        <v>0</v>
      </c>
      <c r="AD102" s="143">
        <f>SUM(AD99:AD101)</f>
        <v>0</v>
      </c>
      <c r="AE102" s="23" t="s">
        <v>198</v>
      </c>
      <c r="AF102" s="143">
        <f>SUM(AF99:AF101)</f>
        <v>0</v>
      </c>
      <c r="AG102" s="23"/>
    </row>
    <row r="103" spans="1:33" ht="24" x14ac:dyDescent="0.25">
      <c r="A103" s="89" t="s">
        <v>183</v>
      </c>
      <c r="B103" s="125" t="s">
        <v>161</v>
      </c>
      <c r="C103" s="22"/>
      <c r="D103" s="21"/>
      <c r="E103" s="21"/>
      <c r="F103" s="90"/>
      <c r="G103" s="26">
        <f t="shared" si="29"/>
        <v>0</v>
      </c>
      <c r="H103" s="26">
        <f t="shared" si="30"/>
        <v>0</v>
      </c>
      <c r="I103" s="137"/>
      <c r="J103" s="114">
        <f t="shared" si="31"/>
        <v>0</v>
      </c>
      <c r="AD103" s="147" t="e">
        <f>AD102/H98</f>
        <v>#DIV/0!</v>
      </c>
      <c r="AE103" s="23" t="s">
        <v>197</v>
      </c>
      <c r="AF103" s="147" t="e">
        <f>AF102/K98</f>
        <v>#DIV/0!</v>
      </c>
      <c r="AG103" s="23"/>
    </row>
    <row r="104" spans="1:33" ht="24.75" thickBot="1" x14ac:dyDescent="0.3">
      <c r="A104" s="126" t="s">
        <v>183</v>
      </c>
      <c r="B104" s="127" t="s">
        <v>161</v>
      </c>
      <c r="C104" s="91"/>
      <c r="D104" s="92"/>
      <c r="E104" s="92"/>
      <c r="F104" s="93"/>
      <c r="G104" s="94">
        <f t="shared" si="29"/>
        <v>0</v>
      </c>
      <c r="H104" s="94">
        <f t="shared" si="30"/>
        <v>0</v>
      </c>
      <c r="I104" s="135"/>
      <c r="J104" s="115">
        <f t="shared" si="31"/>
        <v>0</v>
      </c>
      <c r="AD104" s="23"/>
      <c r="AE104" s="23"/>
      <c r="AF104" s="23"/>
      <c r="AG104" s="23"/>
    </row>
    <row r="105" spans="1:33" ht="15.75" thickBot="1" x14ac:dyDescent="0.3"/>
    <row r="106" spans="1:33" ht="15.75" thickBot="1" x14ac:dyDescent="0.3">
      <c r="A106" s="128" t="s">
        <v>237</v>
      </c>
      <c r="B106" s="120" t="s">
        <v>1</v>
      </c>
      <c r="C106" s="166" t="s">
        <v>177</v>
      </c>
      <c r="D106" s="167"/>
      <c r="E106" s="167"/>
      <c r="F106" s="167"/>
      <c r="G106" s="167"/>
      <c r="H106" s="167"/>
      <c r="I106" s="167"/>
      <c r="J106" s="168"/>
      <c r="K106" s="166" t="s">
        <v>28</v>
      </c>
      <c r="L106" s="167"/>
      <c r="M106" s="168"/>
      <c r="N106" s="79" t="s">
        <v>175</v>
      </c>
      <c r="AD106" s="23"/>
      <c r="AE106" s="23"/>
      <c r="AF106" s="23"/>
      <c r="AG106" s="23"/>
    </row>
    <row r="107" spans="1:33" ht="45.75" thickBot="1" x14ac:dyDescent="0.3">
      <c r="A107" s="48"/>
      <c r="B107" s="121"/>
      <c r="C107" s="27" t="s">
        <v>185</v>
      </c>
      <c r="D107" s="32" t="s">
        <v>27</v>
      </c>
      <c r="E107" s="32" t="s">
        <v>26</v>
      </c>
      <c r="F107" s="32" t="s">
        <v>156</v>
      </c>
      <c r="G107" s="32" t="s">
        <v>157</v>
      </c>
      <c r="H107" s="33" t="s">
        <v>31</v>
      </c>
      <c r="I107" s="140" t="s">
        <v>186</v>
      </c>
      <c r="J107" s="34" t="s">
        <v>29</v>
      </c>
      <c r="K107" s="27" t="s">
        <v>174</v>
      </c>
      <c r="L107" s="141" t="s">
        <v>187</v>
      </c>
      <c r="M107" s="111" t="s">
        <v>159</v>
      </c>
      <c r="N107" s="113" t="s">
        <v>32</v>
      </c>
      <c r="AD107" s="23" t="s">
        <v>193</v>
      </c>
      <c r="AE107" s="23"/>
      <c r="AF107" s="23"/>
      <c r="AG107" s="23"/>
    </row>
    <row r="108" spans="1:33" ht="24.75" thickBot="1" x14ac:dyDescent="0.3">
      <c r="A108" s="82"/>
      <c r="B108" s="122" t="s">
        <v>160</v>
      </c>
      <c r="C108" s="83"/>
      <c r="D108" s="84"/>
      <c r="E108" s="84"/>
      <c r="F108" s="85"/>
      <c r="G108" s="86">
        <f>E108*$F108+E108</f>
        <v>0</v>
      </c>
      <c r="H108" s="86">
        <f>G108+D108+C108</f>
        <v>0</v>
      </c>
      <c r="I108" s="134"/>
      <c r="J108" s="87">
        <f>H108+H108*I108</f>
        <v>0</v>
      </c>
      <c r="K108" s="116">
        <f>SUM(J110:J114)</f>
        <v>0</v>
      </c>
      <c r="L108" s="135"/>
      <c r="M108" s="112">
        <f>K108+K108*L108</f>
        <v>0</v>
      </c>
      <c r="N108" s="162">
        <f t="shared" ref="N108" si="32">J108+M108</f>
        <v>0</v>
      </c>
      <c r="AD108" s="23" t="s">
        <v>190</v>
      </c>
      <c r="AE108" s="23"/>
      <c r="AF108" s="23" t="s">
        <v>191</v>
      </c>
      <c r="AG108" s="23"/>
    </row>
    <row r="109" spans="1:33" ht="16.5" thickTop="1" thickBot="1" x14ac:dyDescent="0.3">
      <c r="A109" s="88"/>
      <c r="B109" s="123"/>
      <c r="C109" s="172"/>
      <c r="D109" s="173"/>
      <c r="E109" s="173"/>
      <c r="F109" s="173"/>
      <c r="G109" s="173"/>
      <c r="H109" s="173"/>
      <c r="I109" s="173"/>
      <c r="J109" s="174"/>
      <c r="AD109" s="142">
        <f>IF(H108&lt;10000,H108*0.15,0)</f>
        <v>0</v>
      </c>
      <c r="AE109" s="146" t="s">
        <v>195</v>
      </c>
      <c r="AF109" s="142">
        <f>IF(K108&lt;10000,0.1*K108,0)</f>
        <v>0</v>
      </c>
      <c r="AG109" s="23"/>
    </row>
    <row r="110" spans="1:33" ht="45.75" thickBot="1" x14ac:dyDescent="0.3">
      <c r="A110" s="89" t="s">
        <v>183</v>
      </c>
      <c r="B110" s="124" t="s">
        <v>161</v>
      </c>
      <c r="C110" s="19"/>
      <c r="D110" s="20"/>
      <c r="E110" s="20"/>
      <c r="F110" s="80"/>
      <c r="G110" s="25">
        <f>E110*$F110+E110</f>
        <v>0</v>
      </c>
      <c r="H110" s="25">
        <f>G110+D110+C110</f>
        <v>0</v>
      </c>
      <c r="I110" s="136"/>
      <c r="J110" s="129">
        <f>H110+H110*I110</f>
        <v>0</v>
      </c>
      <c r="L110" s="151" t="s">
        <v>205</v>
      </c>
      <c r="M110" s="80"/>
      <c r="N110" s="152">
        <f>N108*M110</f>
        <v>0</v>
      </c>
      <c r="O110" s="165" t="s">
        <v>207</v>
      </c>
      <c r="P110" s="165"/>
      <c r="Q110" s="165"/>
      <c r="R110" s="165"/>
      <c r="S110" s="165"/>
      <c r="T110" s="165"/>
      <c r="AD110" s="142">
        <f>IF(AND(10000&lt;H108,H108&lt;20000),0.1*(H108-10000)+1500,0)</f>
        <v>0</v>
      </c>
      <c r="AE110" s="146" t="s">
        <v>194</v>
      </c>
      <c r="AF110" s="142">
        <f>IF(AND(10000&lt;K108,K108&lt;20000),0.075*(K108-10000)+1000,0)</f>
        <v>0</v>
      </c>
      <c r="AG110" s="23"/>
    </row>
    <row r="111" spans="1:33" ht="24.75" thickBot="1" x14ac:dyDescent="0.3">
      <c r="A111" s="89" t="s">
        <v>183</v>
      </c>
      <c r="B111" s="125" t="s">
        <v>161</v>
      </c>
      <c r="C111" s="22"/>
      <c r="D111" s="21"/>
      <c r="E111" s="21"/>
      <c r="F111" s="90"/>
      <c r="G111" s="26">
        <f t="shared" ref="G111:G114" si="33">E111*$F111+E111</f>
        <v>0</v>
      </c>
      <c r="H111" s="26">
        <f t="shared" ref="H111:H114" si="34">G111+D111+C111</f>
        <v>0</v>
      </c>
      <c r="I111" s="137"/>
      <c r="J111" s="114">
        <f t="shared" ref="J111:J114" si="35">H111+H111*I111</f>
        <v>0</v>
      </c>
      <c r="L111" s="161"/>
      <c r="M111" s="72" t="s">
        <v>206</v>
      </c>
      <c r="N111" s="153">
        <f>N108+N110</f>
        <v>0</v>
      </c>
      <c r="AD111" s="142">
        <f>IF(H108&gt;20000,0.075*(H108-20000)+2500,0)</f>
        <v>0</v>
      </c>
      <c r="AE111" s="146" t="s">
        <v>196</v>
      </c>
      <c r="AF111" s="142">
        <f>IF(K108&gt;20000,0.05*(K108-20000)+1750,0)</f>
        <v>0</v>
      </c>
      <c r="AG111" s="23"/>
    </row>
    <row r="112" spans="1:33" ht="24.75" thickBot="1" x14ac:dyDescent="0.3">
      <c r="A112" s="89" t="s">
        <v>183</v>
      </c>
      <c r="B112" s="125" t="s">
        <v>161</v>
      </c>
      <c r="C112" s="22"/>
      <c r="D112" s="21"/>
      <c r="E112" s="21"/>
      <c r="F112" s="90"/>
      <c r="G112" s="26">
        <f t="shared" si="33"/>
        <v>0</v>
      </c>
      <c r="H112" s="26">
        <f t="shared" si="34"/>
        <v>0</v>
      </c>
      <c r="I112" s="137"/>
      <c r="J112" s="114">
        <f t="shared" si="35"/>
        <v>0</v>
      </c>
      <c r="AD112" s="143">
        <f>SUM(AD109:AD111)</f>
        <v>0</v>
      </c>
      <c r="AE112" s="23" t="s">
        <v>198</v>
      </c>
      <c r="AF112" s="143">
        <f>SUM(AF109:AF111)</f>
        <v>0</v>
      </c>
      <c r="AG112" s="23"/>
    </row>
    <row r="113" spans="1:33" ht="24" x14ac:dyDescent="0.25">
      <c r="A113" s="89" t="s">
        <v>183</v>
      </c>
      <c r="B113" s="125" t="s">
        <v>161</v>
      </c>
      <c r="C113" s="22"/>
      <c r="D113" s="21"/>
      <c r="E113" s="21"/>
      <c r="F113" s="90"/>
      <c r="G113" s="26">
        <f t="shared" si="33"/>
        <v>0</v>
      </c>
      <c r="H113" s="26">
        <f t="shared" si="34"/>
        <v>0</v>
      </c>
      <c r="I113" s="137"/>
      <c r="J113" s="114">
        <f t="shared" si="35"/>
        <v>0</v>
      </c>
      <c r="AD113" s="147" t="e">
        <f>AD112/H108</f>
        <v>#DIV/0!</v>
      </c>
      <c r="AE113" s="23" t="s">
        <v>197</v>
      </c>
      <c r="AF113" s="147" t="e">
        <f>AF112/K108</f>
        <v>#DIV/0!</v>
      </c>
      <c r="AG113" s="23"/>
    </row>
    <row r="114" spans="1:33" ht="24.75" thickBot="1" x14ac:dyDescent="0.3">
      <c r="A114" s="126" t="s">
        <v>183</v>
      </c>
      <c r="B114" s="127" t="s">
        <v>161</v>
      </c>
      <c r="C114" s="91"/>
      <c r="D114" s="92"/>
      <c r="E114" s="92"/>
      <c r="F114" s="93"/>
      <c r="G114" s="94">
        <f t="shared" si="33"/>
        <v>0</v>
      </c>
      <c r="H114" s="94">
        <f t="shared" si="34"/>
        <v>0</v>
      </c>
      <c r="I114" s="135"/>
      <c r="J114" s="115">
        <f t="shared" si="35"/>
        <v>0</v>
      </c>
      <c r="AD114" s="23"/>
      <c r="AE114" s="23"/>
      <c r="AF114" s="23"/>
      <c r="AG114" s="23"/>
    </row>
    <row r="115" spans="1:33" ht="15.75" thickBot="1" x14ac:dyDescent="0.3"/>
    <row r="116" spans="1:33" ht="15.75" thickBot="1" x14ac:dyDescent="0.3">
      <c r="A116" s="128" t="s">
        <v>238</v>
      </c>
      <c r="B116" s="120" t="s">
        <v>1</v>
      </c>
      <c r="C116" s="166" t="s">
        <v>177</v>
      </c>
      <c r="D116" s="167"/>
      <c r="E116" s="167"/>
      <c r="F116" s="167"/>
      <c r="G116" s="167"/>
      <c r="H116" s="167"/>
      <c r="I116" s="167"/>
      <c r="J116" s="168"/>
      <c r="K116" s="166" t="s">
        <v>28</v>
      </c>
      <c r="L116" s="167"/>
      <c r="M116" s="168"/>
      <c r="N116" s="79" t="s">
        <v>175</v>
      </c>
      <c r="AD116" s="23"/>
      <c r="AE116" s="23"/>
      <c r="AF116" s="23"/>
      <c r="AG116" s="23"/>
    </row>
    <row r="117" spans="1:33" ht="45.75" thickBot="1" x14ac:dyDescent="0.3">
      <c r="A117" s="48"/>
      <c r="B117" s="121"/>
      <c r="C117" s="27" t="s">
        <v>185</v>
      </c>
      <c r="D117" s="32" t="s">
        <v>27</v>
      </c>
      <c r="E117" s="32" t="s">
        <v>26</v>
      </c>
      <c r="F117" s="32" t="s">
        <v>156</v>
      </c>
      <c r="G117" s="32" t="s">
        <v>157</v>
      </c>
      <c r="H117" s="33" t="s">
        <v>31</v>
      </c>
      <c r="I117" s="140" t="s">
        <v>186</v>
      </c>
      <c r="J117" s="34" t="s">
        <v>29</v>
      </c>
      <c r="K117" s="27" t="s">
        <v>174</v>
      </c>
      <c r="L117" s="141" t="s">
        <v>187</v>
      </c>
      <c r="M117" s="111" t="s">
        <v>159</v>
      </c>
      <c r="N117" s="113" t="s">
        <v>32</v>
      </c>
      <c r="AD117" s="23" t="s">
        <v>193</v>
      </c>
      <c r="AE117" s="23"/>
      <c r="AF117" s="23"/>
      <c r="AG117" s="23"/>
    </row>
    <row r="118" spans="1:33" ht="24.75" thickBot="1" x14ac:dyDescent="0.3">
      <c r="A118" s="82"/>
      <c r="B118" s="122" t="s">
        <v>160</v>
      </c>
      <c r="C118" s="83"/>
      <c r="D118" s="84"/>
      <c r="E118" s="84"/>
      <c r="F118" s="85"/>
      <c r="G118" s="86">
        <f>E118*$F118+E118</f>
        <v>0</v>
      </c>
      <c r="H118" s="86">
        <f>G118+D118+C118</f>
        <v>0</v>
      </c>
      <c r="I118" s="134"/>
      <c r="J118" s="87">
        <f>H118+H118*I118</f>
        <v>0</v>
      </c>
      <c r="K118" s="116">
        <f>SUM(J120:J124)</f>
        <v>0</v>
      </c>
      <c r="L118" s="135"/>
      <c r="M118" s="112">
        <f>K118+K118*L118</f>
        <v>0</v>
      </c>
      <c r="N118" s="162">
        <f t="shared" ref="N118" si="36">J118+M118</f>
        <v>0</v>
      </c>
      <c r="AD118" s="23" t="s">
        <v>190</v>
      </c>
      <c r="AE118" s="23"/>
      <c r="AF118" s="23" t="s">
        <v>191</v>
      </c>
      <c r="AG118" s="23"/>
    </row>
    <row r="119" spans="1:33" ht="16.5" thickTop="1" thickBot="1" x14ac:dyDescent="0.3">
      <c r="A119" s="88"/>
      <c r="B119" s="123"/>
      <c r="C119" s="172"/>
      <c r="D119" s="173"/>
      <c r="E119" s="173"/>
      <c r="F119" s="173"/>
      <c r="G119" s="173"/>
      <c r="H119" s="173"/>
      <c r="I119" s="173"/>
      <c r="J119" s="174"/>
      <c r="AD119" s="142">
        <f>IF(H118&lt;10000,H118*0.15,0)</f>
        <v>0</v>
      </c>
      <c r="AE119" s="146" t="s">
        <v>195</v>
      </c>
      <c r="AF119" s="142">
        <f>IF(K118&lt;10000,0.1*K118,0)</f>
        <v>0</v>
      </c>
      <c r="AG119" s="23"/>
    </row>
    <row r="120" spans="1:33" ht="45.75" thickBot="1" x14ac:dyDescent="0.3">
      <c r="A120" s="89" t="s">
        <v>183</v>
      </c>
      <c r="B120" s="124" t="s">
        <v>161</v>
      </c>
      <c r="C120" s="19"/>
      <c r="D120" s="20"/>
      <c r="E120" s="20"/>
      <c r="F120" s="80"/>
      <c r="G120" s="25">
        <f>E120*$F120+E120</f>
        <v>0</v>
      </c>
      <c r="H120" s="25">
        <f>G120+D120+C120</f>
        <v>0</v>
      </c>
      <c r="I120" s="136"/>
      <c r="J120" s="129">
        <f>H120+H120*I120</f>
        <v>0</v>
      </c>
      <c r="L120" s="151" t="s">
        <v>205</v>
      </c>
      <c r="M120" s="80"/>
      <c r="N120" s="152">
        <f>N118*M120</f>
        <v>0</v>
      </c>
      <c r="O120" s="165" t="s">
        <v>207</v>
      </c>
      <c r="P120" s="165"/>
      <c r="Q120" s="165"/>
      <c r="R120" s="165"/>
      <c r="S120" s="165"/>
      <c r="T120" s="165"/>
      <c r="AD120" s="142">
        <f>IF(AND(10000&lt;H118,H118&lt;20000),0.1*(H118-10000)+1500,0)</f>
        <v>0</v>
      </c>
      <c r="AE120" s="146" t="s">
        <v>194</v>
      </c>
      <c r="AF120" s="142">
        <f>IF(AND(10000&lt;K118,K118&lt;20000),0.075*(K118-10000)+1000,0)</f>
        <v>0</v>
      </c>
      <c r="AG120" s="23"/>
    </row>
    <row r="121" spans="1:33" ht="24.75" thickBot="1" x14ac:dyDescent="0.3">
      <c r="A121" s="89" t="s">
        <v>183</v>
      </c>
      <c r="B121" s="125" t="s">
        <v>161</v>
      </c>
      <c r="C121" s="22"/>
      <c r="D121" s="21"/>
      <c r="E121" s="21"/>
      <c r="F121" s="90"/>
      <c r="G121" s="26">
        <f t="shared" ref="G121:G124" si="37">E121*$F121+E121</f>
        <v>0</v>
      </c>
      <c r="H121" s="26">
        <f t="shared" ref="H121:H124" si="38">G121+D121+C121</f>
        <v>0</v>
      </c>
      <c r="I121" s="137"/>
      <c r="J121" s="114">
        <f t="shared" ref="J121:J124" si="39">H121+H121*I121</f>
        <v>0</v>
      </c>
      <c r="L121" s="161"/>
      <c r="M121" s="72" t="s">
        <v>206</v>
      </c>
      <c r="N121" s="153">
        <f>N118+N120</f>
        <v>0</v>
      </c>
      <c r="AD121" s="142">
        <f>IF(H118&gt;20000,0.075*(H118-20000)+2500,0)</f>
        <v>0</v>
      </c>
      <c r="AE121" s="146" t="s">
        <v>196</v>
      </c>
      <c r="AF121" s="142">
        <f>IF(K118&gt;20000,0.05*(K118-20000)+1750,0)</f>
        <v>0</v>
      </c>
      <c r="AG121" s="23"/>
    </row>
    <row r="122" spans="1:33" ht="24.75" thickBot="1" x14ac:dyDescent="0.3">
      <c r="A122" s="89" t="s">
        <v>183</v>
      </c>
      <c r="B122" s="125" t="s">
        <v>161</v>
      </c>
      <c r="C122" s="22"/>
      <c r="D122" s="21"/>
      <c r="E122" s="21"/>
      <c r="F122" s="90"/>
      <c r="G122" s="26">
        <f t="shared" si="37"/>
        <v>0</v>
      </c>
      <c r="H122" s="26">
        <f t="shared" si="38"/>
        <v>0</v>
      </c>
      <c r="I122" s="137"/>
      <c r="J122" s="114">
        <f t="shared" si="39"/>
        <v>0</v>
      </c>
      <c r="AD122" s="143">
        <f>SUM(AD119:AD121)</f>
        <v>0</v>
      </c>
      <c r="AE122" s="23" t="s">
        <v>198</v>
      </c>
      <c r="AF122" s="143">
        <f>SUM(AF119:AF121)</f>
        <v>0</v>
      </c>
      <c r="AG122" s="23"/>
    </row>
    <row r="123" spans="1:33" ht="24" x14ac:dyDescent="0.25">
      <c r="A123" s="89" t="s">
        <v>183</v>
      </c>
      <c r="B123" s="125" t="s">
        <v>161</v>
      </c>
      <c r="C123" s="22"/>
      <c r="D123" s="21"/>
      <c r="E123" s="21"/>
      <c r="F123" s="90"/>
      <c r="G123" s="26">
        <f t="shared" si="37"/>
        <v>0</v>
      </c>
      <c r="H123" s="26">
        <f t="shared" si="38"/>
        <v>0</v>
      </c>
      <c r="I123" s="137"/>
      <c r="J123" s="114">
        <f t="shared" si="39"/>
        <v>0</v>
      </c>
      <c r="AD123" s="147" t="e">
        <f>AD122/H118</f>
        <v>#DIV/0!</v>
      </c>
      <c r="AE123" s="23" t="s">
        <v>197</v>
      </c>
      <c r="AF123" s="147" t="e">
        <f>AF122/K118</f>
        <v>#DIV/0!</v>
      </c>
      <c r="AG123" s="23"/>
    </row>
    <row r="124" spans="1:33" ht="24.75" thickBot="1" x14ac:dyDescent="0.3">
      <c r="A124" s="126" t="s">
        <v>183</v>
      </c>
      <c r="B124" s="127" t="s">
        <v>161</v>
      </c>
      <c r="C124" s="91"/>
      <c r="D124" s="92"/>
      <c r="E124" s="92"/>
      <c r="F124" s="93"/>
      <c r="G124" s="94">
        <f t="shared" si="37"/>
        <v>0</v>
      </c>
      <c r="H124" s="94">
        <f t="shared" si="38"/>
        <v>0</v>
      </c>
      <c r="I124" s="135"/>
      <c r="J124" s="115">
        <f t="shared" si="39"/>
        <v>0</v>
      </c>
      <c r="AD124" s="23"/>
      <c r="AE124" s="23"/>
      <c r="AF124" s="23"/>
      <c r="AG124" s="23"/>
    </row>
    <row r="125" spans="1:33" ht="15.75" thickBot="1" x14ac:dyDescent="0.3"/>
    <row r="126" spans="1:33" ht="15.75" thickBot="1" x14ac:dyDescent="0.3">
      <c r="A126" s="128" t="s">
        <v>239</v>
      </c>
      <c r="B126" s="120" t="s">
        <v>1</v>
      </c>
      <c r="C126" s="166" t="s">
        <v>177</v>
      </c>
      <c r="D126" s="167"/>
      <c r="E126" s="167"/>
      <c r="F126" s="167"/>
      <c r="G126" s="167"/>
      <c r="H126" s="167"/>
      <c r="I126" s="167"/>
      <c r="J126" s="168"/>
      <c r="K126" s="166" t="s">
        <v>28</v>
      </c>
      <c r="L126" s="167"/>
      <c r="M126" s="168"/>
      <c r="N126" s="79" t="s">
        <v>175</v>
      </c>
      <c r="AD126" s="23"/>
      <c r="AE126" s="23"/>
      <c r="AF126" s="23"/>
      <c r="AG126" s="23"/>
    </row>
    <row r="127" spans="1:33" ht="45.75" thickBot="1" x14ac:dyDescent="0.3">
      <c r="A127" s="48"/>
      <c r="B127" s="121"/>
      <c r="C127" s="27" t="s">
        <v>185</v>
      </c>
      <c r="D127" s="32" t="s">
        <v>27</v>
      </c>
      <c r="E127" s="32" t="s">
        <v>26</v>
      </c>
      <c r="F127" s="32" t="s">
        <v>156</v>
      </c>
      <c r="G127" s="32" t="s">
        <v>157</v>
      </c>
      <c r="H127" s="33" t="s">
        <v>31</v>
      </c>
      <c r="I127" s="140" t="s">
        <v>186</v>
      </c>
      <c r="J127" s="34" t="s">
        <v>29</v>
      </c>
      <c r="K127" s="27" t="s">
        <v>174</v>
      </c>
      <c r="L127" s="141" t="s">
        <v>187</v>
      </c>
      <c r="M127" s="111" t="s">
        <v>159</v>
      </c>
      <c r="N127" s="113" t="s">
        <v>32</v>
      </c>
      <c r="AD127" s="23" t="s">
        <v>193</v>
      </c>
      <c r="AE127" s="23"/>
      <c r="AF127" s="23"/>
      <c r="AG127" s="23"/>
    </row>
    <row r="128" spans="1:33" ht="24.75" thickBot="1" x14ac:dyDescent="0.3">
      <c r="A128" s="82"/>
      <c r="B128" s="122" t="s">
        <v>160</v>
      </c>
      <c r="C128" s="83"/>
      <c r="D128" s="84"/>
      <c r="E128" s="84"/>
      <c r="F128" s="85"/>
      <c r="G128" s="86">
        <f>E128*$F128+E128</f>
        <v>0</v>
      </c>
      <c r="H128" s="86">
        <f>G128+D128+C128</f>
        <v>0</v>
      </c>
      <c r="I128" s="134"/>
      <c r="J128" s="87">
        <f>H128+H128*I128</f>
        <v>0</v>
      </c>
      <c r="K128" s="116">
        <f>SUM(J130:J134)</f>
        <v>0</v>
      </c>
      <c r="L128" s="135"/>
      <c r="M128" s="112">
        <f>K128+K128*L128</f>
        <v>0</v>
      </c>
      <c r="N128" s="162">
        <f t="shared" ref="N128" si="40">J128+M128</f>
        <v>0</v>
      </c>
      <c r="AD128" s="23" t="s">
        <v>190</v>
      </c>
      <c r="AE128" s="23"/>
      <c r="AF128" s="23" t="s">
        <v>191</v>
      </c>
      <c r="AG128" s="23"/>
    </row>
    <row r="129" spans="1:33" ht="16.5" thickTop="1" thickBot="1" x14ac:dyDescent="0.3">
      <c r="A129" s="88"/>
      <c r="B129" s="123"/>
      <c r="C129" s="172"/>
      <c r="D129" s="173"/>
      <c r="E129" s="173"/>
      <c r="F129" s="173"/>
      <c r="G129" s="173"/>
      <c r="H129" s="173"/>
      <c r="I129" s="173"/>
      <c r="J129" s="174"/>
      <c r="AD129" s="142">
        <f>IF(H128&lt;10000,H128*0.15,0)</f>
        <v>0</v>
      </c>
      <c r="AE129" s="146" t="s">
        <v>195</v>
      </c>
      <c r="AF129" s="142">
        <f>IF(K128&lt;10000,0.1*K128,0)</f>
        <v>0</v>
      </c>
      <c r="AG129" s="23"/>
    </row>
    <row r="130" spans="1:33" ht="45.75" thickBot="1" x14ac:dyDescent="0.3">
      <c r="A130" s="89" t="s">
        <v>183</v>
      </c>
      <c r="B130" s="124" t="s">
        <v>161</v>
      </c>
      <c r="C130" s="19"/>
      <c r="D130" s="20"/>
      <c r="E130" s="20"/>
      <c r="F130" s="80"/>
      <c r="G130" s="25">
        <f>E130*$F130+E130</f>
        <v>0</v>
      </c>
      <c r="H130" s="25">
        <f>G130+D130+C130</f>
        <v>0</v>
      </c>
      <c r="I130" s="136"/>
      <c r="J130" s="129">
        <f>H130+H130*I130</f>
        <v>0</v>
      </c>
      <c r="L130" s="151" t="s">
        <v>205</v>
      </c>
      <c r="M130" s="80"/>
      <c r="N130" s="152">
        <f>N128*M130</f>
        <v>0</v>
      </c>
      <c r="O130" s="165" t="s">
        <v>207</v>
      </c>
      <c r="P130" s="165"/>
      <c r="Q130" s="165"/>
      <c r="R130" s="165"/>
      <c r="S130" s="165"/>
      <c r="T130" s="165"/>
      <c r="AD130" s="142">
        <f>IF(AND(10000&lt;H128,H128&lt;20000),0.1*(H128-10000)+1500,0)</f>
        <v>0</v>
      </c>
      <c r="AE130" s="146" t="s">
        <v>194</v>
      </c>
      <c r="AF130" s="142">
        <f>IF(AND(10000&lt;K128,K128&lt;20000),0.075*(K128-10000)+1000,0)</f>
        <v>0</v>
      </c>
      <c r="AG130" s="23"/>
    </row>
    <row r="131" spans="1:33" ht="24.75" thickBot="1" x14ac:dyDescent="0.3">
      <c r="A131" s="89" t="s">
        <v>183</v>
      </c>
      <c r="B131" s="125" t="s">
        <v>161</v>
      </c>
      <c r="C131" s="22"/>
      <c r="D131" s="21"/>
      <c r="E131" s="21"/>
      <c r="F131" s="90"/>
      <c r="G131" s="26">
        <f t="shared" ref="G131:G134" si="41">E131*$F131+E131</f>
        <v>0</v>
      </c>
      <c r="H131" s="26">
        <f t="shared" ref="H131:H134" si="42">G131+D131+C131</f>
        <v>0</v>
      </c>
      <c r="I131" s="137"/>
      <c r="J131" s="114">
        <f t="shared" ref="J131:J134" si="43">H131+H131*I131</f>
        <v>0</v>
      </c>
      <c r="L131" s="161"/>
      <c r="M131" s="72" t="s">
        <v>206</v>
      </c>
      <c r="N131" s="153">
        <f>N128+N130</f>
        <v>0</v>
      </c>
      <c r="AD131" s="142">
        <f>IF(H128&gt;20000,0.075*(H128-20000)+2500,0)</f>
        <v>0</v>
      </c>
      <c r="AE131" s="146" t="s">
        <v>196</v>
      </c>
      <c r="AF131" s="142">
        <f>IF(K128&gt;20000,0.05*(K128-20000)+1750,0)</f>
        <v>0</v>
      </c>
      <c r="AG131" s="23"/>
    </row>
    <row r="132" spans="1:33" ht="24.75" thickBot="1" x14ac:dyDescent="0.3">
      <c r="A132" s="89" t="s">
        <v>183</v>
      </c>
      <c r="B132" s="125" t="s">
        <v>161</v>
      </c>
      <c r="C132" s="22"/>
      <c r="D132" s="21"/>
      <c r="E132" s="21"/>
      <c r="F132" s="90"/>
      <c r="G132" s="26">
        <f t="shared" si="41"/>
        <v>0</v>
      </c>
      <c r="H132" s="26">
        <f t="shared" si="42"/>
        <v>0</v>
      </c>
      <c r="I132" s="137"/>
      <c r="J132" s="114">
        <f t="shared" si="43"/>
        <v>0</v>
      </c>
      <c r="AD132" s="143">
        <f>SUM(AD129:AD131)</f>
        <v>0</v>
      </c>
      <c r="AE132" s="23" t="s">
        <v>198</v>
      </c>
      <c r="AF132" s="143">
        <f>SUM(AF129:AF131)</f>
        <v>0</v>
      </c>
      <c r="AG132" s="23"/>
    </row>
    <row r="133" spans="1:33" ht="24" x14ac:dyDescent="0.25">
      <c r="A133" s="89" t="s">
        <v>183</v>
      </c>
      <c r="B133" s="125" t="s">
        <v>161</v>
      </c>
      <c r="C133" s="22"/>
      <c r="D133" s="21"/>
      <c r="E133" s="21"/>
      <c r="F133" s="90"/>
      <c r="G133" s="26">
        <f t="shared" si="41"/>
        <v>0</v>
      </c>
      <c r="H133" s="26">
        <f t="shared" si="42"/>
        <v>0</v>
      </c>
      <c r="I133" s="137"/>
      <c r="J133" s="114">
        <f t="shared" si="43"/>
        <v>0</v>
      </c>
      <c r="AD133" s="147" t="e">
        <f>AD132/H128</f>
        <v>#DIV/0!</v>
      </c>
      <c r="AE133" s="23" t="s">
        <v>197</v>
      </c>
      <c r="AF133" s="147" t="e">
        <f>AF132/K128</f>
        <v>#DIV/0!</v>
      </c>
      <c r="AG133" s="23"/>
    </row>
    <row r="134" spans="1:33" ht="24.75" thickBot="1" x14ac:dyDescent="0.3">
      <c r="A134" s="126" t="s">
        <v>183</v>
      </c>
      <c r="B134" s="127" t="s">
        <v>161</v>
      </c>
      <c r="C134" s="91"/>
      <c r="D134" s="92"/>
      <c r="E134" s="92"/>
      <c r="F134" s="93"/>
      <c r="G134" s="94">
        <f t="shared" si="41"/>
        <v>0</v>
      </c>
      <c r="H134" s="94">
        <f t="shared" si="42"/>
        <v>0</v>
      </c>
      <c r="I134" s="135"/>
      <c r="J134" s="115">
        <f t="shared" si="43"/>
        <v>0</v>
      </c>
      <c r="AD134" s="23"/>
      <c r="AE134" s="23"/>
      <c r="AF134" s="23"/>
      <c r="AG134" s="23"/>
    </row>
    <row r="135" spans="1:33" ht="15.75" thickBot="1" x14ac:dyDescent="0.3"/>
    <row r="136" spans="1:33" ht="15.75" thickBot="1" x14ac:dyDescent="0.3">
      <c r="A136" s="128" t="s">
        <v>240</v>
      </c>
      <c r="B136" s="120" t="s">
        <v>1</v>
      </c>
      <c r="C136" s="166" t="s">
        <v>177</v>
      </c>
      <c r="D136" s="167"/>
      <c r="E136" s="167"/>
      <c r="F136" s="167"/>
      <c r="G136" s="167"/>
      <c r="H136" s="167"/>
      <c r="I136" s="167"/>
      <c r="J136" s="168"/>
      <c r="K136" s="166" t="s">
        <v>28</v>
      </c>
      <c r="L136" s="167"/>
      <c r="M136" s="168"/>
      <c r="N136" s="79" t="s">
        <v>175</v>
      </c>
      <c r="AD136" s="23"/>
      <c r="AE136" s="23"/>
      <c r="AF136" s="23"/>
      <c r="AG136" s="23"/>
    </row>
    <row r="137" spans="1:33" ht="45.75" thickBot="1" x14ac:dyDescent="0.3">
      <c r="A137" s="48"/>
      <c r="B137" s="121"/>
      <c r="C137" s="27" t="s">
        <v>185</v>
      </c>
      <c r="D137" s="32" t="s">
        <v>27</v>
      </c>
      <c r="E137" s="32" t="s">
        <v>26</v>
      </c>
      <c r="F137" s="32" t="s">
        <v>156</v>
      </c>
      <c r="G137" s="32" t="s">
        <v>157</v>
      </c>
      <c r="H137" s="33" t="s">
        <v>31</v>
      </c>
      <c r="I137" s="140" t="s">
        <v>186</v>
      </c>
      <c r="J137" s="34" t="s">
        <v>29</v>
      </c>
      <c r="K137" s="27" t="s">
        <v>174</v>
      </c>
      <c r="L137" s="141" t="s">
        <v>187</v>
      </c>
      <c r="M137" s="111" t="s">
        <v>159</v>
      </c>
      <c r="N137" s="113" t="s">
        <v>32</v>
      </c>
      <c r="AD137" s="23" t="s">
        <v>193</v>
      </c>
      <c r="AE137" s="23"/>
      <c r="AF137" s="23"/>
      <c r="AG137" s="23"/>
    </row>
    <row r="138" spans="1:33" ht="24.75" thickBot="1" x14ac:dyDescent="0.3">
      <c r="A138" s="82"/>
      <c r="B138" s="122" t="s">
        <v>160</v>
      </c>
      <c r="C138" s="83"/>
      <c r="D138" s="84"/>
      <c r="E138" s="84"/>
      <c r="F138" s="85"/>
      <c r="G138" s="86">
        <f>E138*$F138+E138</f>
        <v>0</v>
      </c>
      <c r="H138" s="86">
        <f>G138+D138+C138</f>
        <v>0</v>
      </c>
      <c r="I138" s="134"/>
      <c r="J138" s="87">
        <f>H138+H138*I138</f>
        <v>0</v>
      </c>
      <c r="K138" s="116">
        <f>SUM(J140:J144)</f>
        <v>0</v>
      </c>
      <c r="L138" s="135"/>
      <c r="M138" s="112">
        <f>K138+K138*L138</f>
        <v>0</v>
      </c>
      <c r="N138" s="162">
        <f t="shared" ref="N138" si="44">J138+M138</f>
        <v>0</v>
      </c>
      <c r="AD138" s="23" t="s">
        <v>190</v>
      </c>
      <c r="AE138" s="23"/>
      <c r="AF138" s="23" t="s">
        <v>191</v>
      </c>
      <c r="AG138" s="23"/>
    </row>
    <row r="139" spans="1:33" ht="16.5" thickTop="1" thickBot="1" x14ac:dyDescent="0.3">
      <c r="A139" s="88"/>
      <c r="B139" s="123"/>
      <c r="C139" s="172"/>
      <c r="D139" s="173"/>
      <c r="E139" s="173"/>
      <c r="F139" s="173"/>
      <c r="G139" s="173"/>
      <c r="H139" s="173"/>
      <c r="I139" s="173"/>
      <c r="J139" s="174"/>
      <c r="AD139" s="142">
        <f>IF(H138&lt;10000,H138*0.15,0)</f>
        <v>0</v>
      </c>
      <c r="AE139" s="146" t="s">
        <v>195</v>
      </c>
      <c r="AF139" s="142">
        <f>IF(K138&lt;10000,0.1*K138,0)</f>
        <v>0</v>
      </c>
      <c r="AG139" s="23"/>
    </row>
    <row r="140" spans="1:33" ht="45.75" thickBot="1" x14ac:dyDescent="0.3">
      <c r="A140" s="89" t="s">
        <v>183</v>
      </c>
      <c r="B140" s="124" t="s">
        <v>161</v>
      </c>
      <c r="C140" s="19"/>
      <c r="D140" s="20"/>
      <c r="E140" s="20"/>
      <c r="F140" s="80"/>
      <c r="G140" s="25">
        <f>E140*$F140+E140</f>
        <v>0</v>
      </c>
      <c r="H140" s="25">
        <f>G140+D140+C140</f>
        <v>0</v>
      </c>
      <c r="I140" s="136"/>
      <c r="J140" s="129">
        <f>H140+H140*I140</f>
        <v>0</v>
      </c>
      <c r="L140" s="151" t="s">
        <v>205</v>
      </c>
      <c r="M140" s="80"/>
      <c r="N140" s="152">
        <f>N138*M140</f>
        <v>0</v>
      </c>
      <c r="O140" s="165" t="s">
        <v>207</v>
      </c>
      <c r="P140" s="165"/>
      <c r="Q140" s="165"/>
      <c r="R140" s="165"/>
      <c r="S140" s="165"/>
      <c r="T140" s="165"/>
      <c r="AD140" s="142">
        <f>IF(AND(10000&lt;H138,H138&lt;20000),0.1*(H138-10000)+1500,0)</f>
        <v>0</v>
      </c>
      <c r="AE140" s="146" t="s">
        <v>194</v>
      </c>
      <c r="AF140" s="142">
        <f>IF(AND(10000&lt;K138,K138&lt;20000),0.075*(K138-10000)+1000,0)</f>
        <v>0</v>
      </c>
      <c r="AG140" s="23"/>
    </row>
    <row r="141" spans="1:33" ht="24.75" thickBot="1" x14ac:dyDescent="0.3">
      <c r="A141" s="89" t="s">
        <v>183</v>
      </c>
      <c r="B141" s="125" t="s">
        <v>161</v>
      </c>
      <c r="C141" s="22"/>
      <c r="D141" s="21"/>
      <c r="E141" s="21"/>
      <c r="F141" s="90"/>
      <c r="G141" s="26">
        <f t="shared" ref="G141:G144" si="45">E141*$F141+E141</f>
        <v>0</v>
      </c>
      <c r="H141" s="26">
        <f t="shared" ref="H141:H144" si="46">G141+D141+C141</f>
        <v>0</v>
      </c>
      <c r="I141" s="137"/>
      <c r="J141" s="114">
        <f t="shared" ref="J141:J144" si="47">H141+H141*I141</f>
        <v>0</v>
      </c>
      <c r="L141" s="161"/>
      <c r="M141" s="72" t="s">
        <v>206</v>
      </c>
      <c r="N141" s="153">
        <f>N138+N140</f>
        <v>0</v>
      </c>
      <c r="AD141" s="142">
        <f>IF(H138&gt;20000,0.075*(H138-20000)+2500,0)</f>
        <v>0</v>
      </c>
      <c r="AE141" s="146" t="s">
        <v>196</v>
      </c>
      <c r="AF141" s="142">
        <f>IF(K138&gt;20000,0.05*(K138-20000)+1750,0)</f>
        <v>0</v>
      </c>
      <c r="AG141" s="23"/>
    </row>
    <row r="142" spans="1:33" ht="24.75" thickBot="1" x14ac:dyDescent="0.3">
      <c r="A142" s="89" t="s">
        <v>183</v>
      </c>
      <c r="B142" s="125" t="s">
        <v>161</v>
      </c>
      <c r="C142" s="22"/>
      <c r="D142" s="21"/>
      <c r="E142" s="21"/>
      <c r="F142" s="90"/>
      <c r="G142" s="26">
        <f t="shared" si="45"/>
        <v>0</v>
      </c>
      <c r="H142" s="26">
        <f t="shared" si="46"/>
        <v>0</v>
      </c>
      <c r="I142" s="137"/>
      <c r="J142" s="114">
        <f t="shared" si="47"/>
        <v>0</v>
      </c>
      <c r="AD142" s="143">
        <f>SUM(AD139:AD141)</f>
        <v>0</v>
      </c>
      <c r="AE142" s="23" t="s">
        <v>198</v>
      </c>
      <c r="AF142" s="143">
        <f>SUM(AF139:AF141)</f>
        <v>0</v>
      </c>
      <c r="AG142" s="23"/>
    </row>
    <row r="143" spans="1:33" ht="24" x14ac:dyDescent="0.25">
      <c r="A143" s="89" t="s">
        <v>183</v>
      </c>
      <c r="B143" s="125" t="s">
        <v>161</v>
      </c>
      <c r="C143" s="22"/>
      <c r="D143" s="21"/>
      <c r="E143" s="21"/>
      <c r="F143" s="90"/>
      <c r="G143" s="26">
        <f t="shared" si="45"/>
        <v>0</v>
      </c>
      <c r="H143" s="26">
        <f t="shared" si="46"/>
        <v>0</v>
      </c>
      <c r="I143" s="137"/>
      <c r="J143" s="114">
        <f t="shared" si="47"/>
        <v>0</v>
      </c>
      <c r="AD143" s="147" t="e">
        <f>AD142/H138</f>
        <v>#DIV/0!</v>
      </c>
      <c r="AE143" s="23" t="s">
        <v>197</v>
      </c>
      <c r="AF143" s="147" t="e">
        <f>AF142/K138</f>
        <v>#DIV/0!</v>
      </c>
      <c r="AG143" s="23"/>
    </row>
    <row r="144" spans="1:33" ht="24.75" thickBot="1" x14ac:dyDescent="0.3">
      <c r="A144" s="126" t="s">
        <v>183</v>
      </c>
      <c r="B144" s="127" t="s">
        <v>161</v>
      </c>
      <c r="C144" s="91"/>
      <c r="D144" s="92"/>
      <c r="E144" s="92"/>
      <c r="F144" s="93"/>
      <c r="G144" s="94">
        <f t="shared" si="45"/>
        <v>0</v>
      </c>
      <c r="H144" s="94">
        <f t="shared" si="46"/>
        <v>0</v>
      </c>
      <c r="I144" s="135"/>
      <c r="J144" s="115">
        <f t="shared" si="47"/>
        <v>0</v>
      </c>
      <c r="AD144" s="23"/>
      <c r="AE144" s="23"/>
      <c r="AF144" s="23"/>
      <c r="AG144" s="23"/>
    </row>
    <row r="145" spans="1:33" ht="15.75" thickBot="1" x14ac:dyDescent="0.3"/>
    <row r="146" spans="1:33" ht="15.75" thickBot="1" x14ac:dyDescent="0.3">
      <c r="A146" s="128" t="s">
        <v>241</v>
      </c>
      <c r="B146" s="120" t="s">
        <v>1</v>
      </c>
      <c r="C146" s="166" t="s">
        <v>177</v>
      </c>
      <c r="D146" s="167"/>
      <c r="E146" s="167"/>
      <c r="F146" s="167"/>
      <c r="G146" s="167"/>
      <c r="H146" s="167"/>
      <c r="I146" s="167"/>
      <c r="J146" s="168"/>
      <c r="K146" s="166" t="s">
        <v>28</v>
      </c>
      <c r="L146" s="167"/>
      <c r="M146" s="168"/>
      <c r="N146" s="79" t="s">
        <v>175</v>
      </c>
      <c r="AD146" s="23"/>
      <c r="AE146" s="23"/>
      <c r="AF146" s="23"/>
      <c r="AG146" s="23"/>
    </row>
    <row r="147" spans="1:33" ht="45.75" thickBot="1" x14ac:dyDescent="0.3">
      <c r="A147" s="48"/>
      <c r="B147" s="121"/>
      <c r="C147" s="27" t="s">
        <v>185</v>
      </c>
      <c r="D147" s="32" t="s">
        <v>27</v>
      </c>
      <c r="E147" s="32" t="s">
        <v>26</v>
      </c>
      <c r="F147" s="32" t="s">
        <v>156</v>
      </c>
      <c r="G147" s="32" t="s">
        <v>157</v>
      </c>
      <c r="H147" s="33" t="s">
        <v>31</v>
      </c>
      <c r="I147" s="140" t="s">
        <v>186</v>
      </c>
      <c r="J147" s="34" t="s">
        <v>29</v>
      </c>
      <c r="K147" s="27" t="s">
        <v>174</v>
      </c>
      <c r="L147" s="141" t="s">
        <v>187</v>
      </c>
      <c r="M147" s="111" t="s">
        <v>159</v>
      </c>
      <c r="N147" s="113" t="s">
        <v>32</v>
      </c>
      <c r="AD147" s="23" t="s">
        <v>193</v>
      </c>
      <c r="AE147" s="23"/>
      <c r="AF147" s="23"/>
      <c r="AG147" s="23"/>
    </row>
    <row r="148" spans="1:33" ht="24.75" thickBot="1" x14ac:dyDescent="0.3">
      <c r="A148" s="82"/>
      <c r="B148" s="122" t="s">
        <v>160</v>
      </c>
      <c r="C148" s="83"/>
      <c r="D148" s="84"/>
      <c r="E148" s="84"/>
      <c r="F148" s="85"/>
      <c r="G148" s="86">
        <f>E148*$F148+E148</f>
        <v>0</v>
      </c>
      <c r="H148" s="86">
        <f>G148+D148+C148</f>
        <v>0</v>
      </c>
      <c r="I148" s="134"/>
      <c r="J148" s="87">
        <f>H148+H148*I148</f>
        <v>0</v>
      </c>
      <c r="K148" s="116">
        <f>SUM(J150:J154)</f>
        <v>0</v>
      </c>
      <c r="L148" s="135"/>
      <c r="M148" s="112">
        <f>K148+K148*L148</f>
        <v>0</v>
      </c>
      <c r="N148" s="162">
        <f t="shared" ref="N148" si="48">J148+M148</f>
        <v>0</v>
      </c>
      <c r="AD148" s="23" t="s">
        <v>190</v>
      </c>
      <c r="AE148" s="23"/>
      <c r="AF148" s="23" t="s">
        <v>191</v>
      </c>
      <c r="AG148" s="23"/>
    </row>
    <row r="149" spans="1:33" ht="16.5" thickTop="1" thickBot="1" x14ac:dyDescent="0.3">
      <c r="A149" s="88"/>
      <c r="B149" s="123"/>
      <c r="C149" s="172"/>
      <c r="D149" s="173"/>
      <c r="E149" s="173"/>
      <c r="F149" s="173"/>
      <c r="G149" s="173"/>
      <c r="H149" s="173"/>
      <c r="I149" s="173"/>
      <c r="J149" s="174"/>
      <c r="AD149" s="142">
        <f>IF(H148&lt;10000,H148*0.15,0)</f>
        <v>0</v>
      </c>
      <c r="AE149" s="146" t="s">
        <v>195</v>
      </c>
      <c r="AF149" s="142">
        <f>IF(K148&lt;10000,0.1*K148,0)</f>
        <v>0</v>
      </c>
      <c r="AG149" s="23"/>
    </row>
    <row r="150" spans="1:33" ht="45.75" thickBot="1" x14ac:dyDescent="0.3">
      <c r="A150" s="89" t="s">
        <v>183</v>
      </c>
      <c r="B150" s="124" t="s">
        <v>161</v>
      </c>
      <c r="C150" s="19"/>
      <c r="D150" s="20"/>
      <c r="E150" s="20"/>
      <c r="F150" s="80"/>
      <c r="G150" s="25">
        <f>E150*$F150+E150</f>
        <v>0</v>
      </c>
      <c r="H150" s="25">
        <f>G150+D150+C150</f>
        <v>0</v>
      </c>
      <c r="I150" s="136"/>
      <c r="J150" s="129">
        <f>H150+H150*I150</f>
        <v>0</v>
      </c>
      <c r="L150" s="151" t="s">
        <v>205</v>
      </c>
      <c r="M150" s="80"/>
      <c r="N150" s="152">
        <f>N148*M150</f>
        <v>0</v>
      </c>
      <c r="O150" s="165" t="s">
        <v>207</v>
      </c>
      <c r="P150" s="165"/>
      <c r="Q150" s="165"/>
      <c r="R150" s="165"/>
      <c r="S150" s="165"/>
      <c r="T150" s="165"/>
      <c r="AD150" s="142">
        <f>IF(AND(10000&lt;H148,H148&lt;20000),0.1*(H148-10000)+1500,0)</f>
        <v>0</v>
      </c>
      <c r="AE150" s="146" t="s">
        <v>194</v>
      </c>
      <c r="AF150" s="142">
        <f>IF(AND(10000&lt;K148,K148&lt;20000),0.075*(K148-10000)+1000,0)</f>
        <v>0</v>
      </c>
      <c r="AG150" s="23"/>
    </row>
    <row r="151" spans="1:33" ht="24.75" thickBot="1" x14ac:dyDescent="0.3">
      <c r="A151" s="89" t="s">
        <v>183</v>
      </c>
      <c r="B151" s="125" t="s">
        <v>161</v>
      </c>
      <c r="C151" s="22"/>
      <c r="D151" s="21"/>
      <c r="E151" s="21"/>
      <c r="F151" s="90"/>
      <c r="G151" s="26">
        <f t="shared" ref="G151:G154" si="49">E151*$F151+E151</f>
        <v>0</v>
      </c>
      <c r="H151" s="26">
        <f t="shared" ref="H151:H154" si="50">G151+D151+C151</f>
        <v>0</v>
      </c>
      <c r="I151" s="137"/>
      <c r="J151" s="114">
        <f t="shared" ref="J151:J154" si="51">H151+H151*I151</f>
        <v>0</v>
      </c>
      <c r="L151" s="161"/>
      <c r="M151" s="72" t="s">
        <v>206</v>
      </c>
      <c r="N151" s="153">
        <f>N148+N150</f>
        <v>0</v>
      </c>
      <c r="AD151" s="142">
        <f>IF(H148&gt;20000,0.075*(H148-20000)+2500,0)</f>
        <v>0</v>
      </c>
      <c r="AE151" s="146" t="s">
        <v>196</v>
      </c>
      <c r="AF151" s="142">
        <f>IF(K148&gt;20000,0.05*(K148-20000)+1750,0)</f>
        <v>0</v>
      </c>
      <c r="AG151" s="23"/>
    </row>
    <row r="152" spans="1:33" ht="24.75" thickBot="1" x14ac:dyDescent="0.3">
      <c r="A152" s="89" t="s">
        <v>183</v>
      </c>
      <c r="B152" s="125" t="s">
        <v>161</v>
      </c>
      <c r="C152" s="22"/>
      <c r="D152" s="21"/>
      <c r="E152" s="21"/>
      <c r="F152" s="90"/>
      <c r="G152" s="26">
        <f t="shared" si="49"/>
        <v>0</v>
      </c>
      <c r="H152" s="26">
        <f t="shared" si="50"/>
        <v>0</v>
      </c>
      <c r="I152" s="137"/>
      <c r="J152" s="114">
        <f t="shared" si="51"/>
        <v>0</v>
      </c>
      <c r="AD152" s="143">
        <f>SUM(AD149:AD151)</f>
        <v>0</v>
      </c>
      <c r="AE152" s="23" t="s">
        <v>198</v>
      </c>
      <c r="AF152" s="143">
        <f>SUM(AF149:AF151)</f>
        <v>0</v>
      </c>
      <c r="AG152" s="23"/>
    </row>
    <row r="153" spans="1:33" ht="24" x14ac:dyDescent="0.25">
      <c r="A153" s="89" t="s">
        <v>183</v>
      </c>
      <c r="B153" s="125" t="s">
        <v>161</v>
      </c>
      <c r="C153" s="22"/>
      <c r="D153" s="21"/>
      <c r="E153" s="21"/>
      <c r="F153" s="90"/>
      <c r="G153" s="26">
        <f t="shared" si="49"/>
        <v>0</v>
      </c>
      <c r="H153" s="26">
        <f t="shared" si="50"/>
        <v>0</v>
      </c>
      <c r="I153" s="137"/>
      <c r="J153" s="114">
        <f t="shared" si="51"/>
        <v>0</v>
      </c>
      <c r="AD153" s="147" t="e">
        <f>AD152/H148</f>
        <v>#DIV/0!</v>
      </c>
      <c r="AE153" s="23" t="s">
        <v>197</v>
      </c>
      <c r="AF153" s="147" t="e">
        <f>AF152/K148</f>
        <v>#DIV/0!</v>
      </c>
      <c r="AG153" s="23"/>
    </row>
    <row r="154" spans="1:33" ht="24.75" thickBot="1" x14ac:dyDescent="0.3">
      <c r="A154" s="126" t="s">
        <v>183</v>
      </c>
      <c r="B154" s="127" t="s">
        <v>161</v>
      </c>
      <c r="C154" s="91"/>
      <c r="D154" s="92"/>
      <c r="E154" s="92"/>
      <c r="F154" s="93"/>
      <c r="G154" s="94">
        <f t="shared" si="49"/>
        <v>0</v>
      </c>
      <c r="H154" s="94">
        <f t="shared" si="50"/>
        <v>0</v>
      </c>
      <c r="I154" s="135"/>
      <c r="J154" s="115">
        <f t="shared" si="51"/>
        <v>0</v>
      </c>
      <c r="AD154" s="23"/>
      <c r="AE154" s="23"/>
      <c r="AF154" s="23"/>
      <c r="AG154" s="23"/>
    </row>
    <row r="155" spans="1:33" ht="15.75" thickBot="1" x14ac:dyDescent="0.3"/>
    <row r="156" spans="1:33" ht="15.75" thickBot="1" x14ac:dyDescent="0.3">
      <c r="A156" s="128" t="s">
        <v>242</v>
      </c>
      <c r="B156" s="120" t="s">
        <v>1</v>
      </c>
      <c r="C156" s="166" t="s">
        <v>177</v>
      </c>
      <c r="D156" s="167"/>
      <c r="E156" s="167"/>
      <c r="F156" s="167"/>
      <c r="G156" s="167"/>
      <c r="H156" s="167"/>
      <c r="I156" s="167"/>
      <c r="J156" s="168"/>
      <c r="K156" s="166" t="s">
        <v>28</v>
      </c>
      <c r="L156" s="167"/>
      <c r="M156" s="168"/>
      <c r="N156" s="79" t="s">
        <v>175</v>
      </c>
      <c r="AD156" s="23"/>
      <c r="AE156" s="23"/>
      <c r="AF156" s="23"/>
      <c r="AG156" s="23"/>
    </row>
    <row r="157" spans="1:33" ht="45.75" thickBot="1" x14ac:dyDescent="0.3">
      <c r="A157" s="48"/>
      <c r="B157" s="121"/>
      <c r="C157" s="27" t="s">
        <v>185</v>
      </c>
      <c r="D157" s="32" t="s">
        <v>27</v>
      </c>
      <c r="E157" s="32" t="s">
        <v>26</v>
      </c>
      <c r="F157" s="32" t="s">
        <v>156</v>
      </c>
      <c r="G157" s="32" t="s">
        <v>157</v>
      </c>
      <c r="H157" s="33" t="s">
        <v>31</v>
      </c>
      <c r="I157" s="140" t="s">
        <v>186</v>
      </c>
      <c r="J157" s="34" t="s">
        <v>29</v>
      </c>
      <c r="K157" s="27" t="s">
        <v>174</v>
      </c>
      <c r="L157" s="141" t="s">
        <v>187</v>
      </c>
      <c r="M157" s="111" t="s">
        <v>159</v>
      </c>
      <c r="N157" s="113" t="s">
        <v>32</v>
      </c>
      <c r="AD157" s="23" t="s">
        <v>193</v>
      </c>
      <c r="AE157" s="23"/>
      <c r="AF157" s="23"/>
      <c r="AG157" s="23"/>
    </row>
    <row r="158" spans="1:33" ht="24.75" thickBot="1" x14ac:dyDescent="0.3">
      <c r="A158" s="82"/>
      <c r="B158" s="122" t="s">
        <v>160</v>
      </c>
      <c r="C158" s="83"/>
      <c r="D158" s="84"/>
      <c r="E158" s="84"/>
      <c r="F158" s="85"/>
      <c r="G158" s="86">
        <f>E158*$F158+E158</f>
        <v>0</v>
      </c>
      <c r="H158" s="86">
        <f>G158+D158+C158</f>
        <v>0</v>
      </c>
      <c r="I158" s="134"/>
      <c r="J158" s="87">
        <f>H158+H158*I158</f>
        <v>0</v>
      </c>
      <c r="K158" s="116">
        <f>SUM(J160:J164)</f>
        <v>0</v>
      </c>
      <c r="L158" s="135"/>
      <c r="M158" s="112">
        <f>K158+K158*L158</f>
        <v>0</v>
      </c>
      <c r="N158" s="162">
        <f t="shared" ref="N158" si="52">J158+M158</f>
        <v>0</v>
      </c>
      <c r="AD158" s="23" t="s">
        <v>190</v>
      </c>
      <c r="AE158" s="23"/>
      <c r="AF158" s="23" t="s">
        <v>191</v>
      </c>
      <c r="AG158" s="23"/>
    </row>
    <row r="159" spans="1:33" ht="16.5" thickTop="1" thickBot="1" x14ac:dyDescent="0.3">
      <c r="A159" s="88"/>
      <c r="B159" s="123"/>
      <c r="C159" s="172"/>
      <c r="D159" s="173"/>
      <c r="E159" s="173"/>
      <c r="F159" s="173"/>
      <c r="G159" s="173"/>
      <c r="H159" s="173"/>
      <c r="I159" s="173"/>
      <c r="J159" s="174"/>
      <c r="AD159" s="142">
        <f>IF(H158&lt;10000,H158*0.15,0)</f>
        <v>0</v>
      </c>
      <c r="AE159" s="146" t="s">
        <v>195</v>
      </c>
      <c r="AF159" s="142">
        <f>IF(K158&lt;10000,0.1*K158,0)</f>
        <v>0</v>
      </c>
      <c r="AG159" s="23"/>
    </row>
    <row r="160" spans="1:33" ht="45.75" thickBot="1" x14ac:dyDescent="0.3">
      <c r="A160" s="89" t="s">
        <v>183</v>
      </c>
      <c r="B160" s="124" t="s">
        <v>161</v>
      </c>
      <c r="C160" s="19"/>
      <c r="D160" s="20"/>
      <c r="E160" s="20"/>
      <c r="F160" s="80"/>
      <c r="G160" s="25">
        <f>E160*$F160+E160</f>
        <v>0</v>
      </c>
      <c r="H160" s="25">
        <f>G160+D160+C160</f>
        <v>0</v>
      </c>
      <c r="I160" s="136"/>
      <c r="J160" s="129">
        <f>H160+H160*I160</f>
        <v>0</v>
      </c>
      <c r="L160" s="151" t="s">
        <v>205</v>
      </c>
      <c r="M160" s="80"/>
      <c r="N160" s="152">
        <f>N158*M160</f>
        <v>0</v>
      </c>
      <c r="O160" s="165" t="s">
        <v>207</v>
      </c>
      <c r="P160" s="165"/>
      <c r="Q160" s="165"/>
      <c r="R160" s="165"/>
      <c r="S160" s="165"/>
      <c r="T160" s="165"/>
      <c r="AD160" s="142">
        <f>IF(AND(10000&lt;H158,H158&lt;20000),0.1*(H158-10000)+1500,0)</f>
        <v>0</v>
      </c>
      <c r="AE160" s="146" t="s">
        <v>194</v>
      </c>
      <c r="AF160" s="142">
        <f>IF(AND(10000&lt;K158,K158&lt;20000),0.075*(K158-10000)+1000,0)</f>
        <v>0</v>
      </c>
      <c r="AG160" s="23"/>
    </row>
    <row r="161" spans="1:33" ht="24.75" thickBot="1" x14ac:dyDescent="0.3">
      <c r="A161" s="89" t="s">
        <v>183</v>
      </c>
      <c r="B161" s="125" t="s">
        <v>161</v>
      </c>
      <c r="C161" s="22"/>
      <c r="D161" s="21"/>
      <c r="E161" s="21"/>
      <c r="F161" s="90"/>
      <c r="G161" s="26">
        <f t="shared" ref="G161:G164" si="53">E161*$F161+E161</f>
        <v>0</v>
      </c>
      <c r="H161" s="26">
        <f t="shared" ref="H161:H164" si="54">G161+D161+C161</f>
        <v>0</v>
      </c>
      <c r="I161" s="137"/>
      <c r="J161" s="114">
        <f t="shared" ref="J161:J164" si="55">H161+H161*I161</f>
        <v>0</v>
      </c>
      <c r="L161" s="161"/>
      <c r="M161" s="72" t="s">
        <v>206</v>
      </c>
      <c r="N161" s="153">
        <f>N158+N160</f>
        <v>0</v>
      </c>
      <c r="AD161" s="142">
        <f>IF(H158&gt;20000,0.075*(H158-20000)+2500,0)</f>
        <v>0</v>
      </c>
      <c r="AE161" s="146" t="s">
        <v>196</v>
      </c>
      <c r="AF161" s="142">
        <f>IF(K158&gt;20000,0.05*(K158-20000)+1750,0)</f>
        <v>0</v>
      </c>
      <c r="AG161" s="23"/>
    </row>
    <row r="162" spans="1:33" ht="24.75" thickBot="1" x14ac:dyDescent="0.3">
      <c r="A162" s="89" t="s">
        <v>183</v>
      </c>
      <c r="B162" s="125" t="s">
        <v>161</v>
      </c>
      <c r="C162" s="22"/>
      <c r="D162" s="21"/>
      <c r="E162" s="21"/>
      <c r="F162" s="90"/>
      <c r="G162" s="26">
        <f t="shared" si="53"/>
        <v>0</v>
      </c>
      <c r="H162" s="26">
        <f t="shared" si="54"/>
        <v>0</v>
      </c>
      <c r="I162" s="137"/>
      <c r="J162" s="114">
        <f t="shared" si="55"/>
        <v>0</v>
      </c>
      <c r="AD162" s="143">
        <f>SUM(AD159:AD161)</f>
        <v>0</v>
      </c>
      <c r="AE162" s="23" t="s">
        <v>198</v>
      </c>
      <c r="AF162" s="143">
        <f>SUM(AF159:AF161)</f>
        <v>0</v>
      </c>
      <c r="AG162" s="23"/>
    </row>
    <row r="163" spans="1:33" ht="24" x14ac:dyDescent="0.25">
      <c r="A163" s="89" t="s">
        <v>183</v>
      </c>
      <c r="B163" s="125" t="s">
        <v>161</v>
      </c>
      <c r="C163" s="22"/>
      <c r="D163" s="21"/>
      <c r="E163" s="21"/>
      <c r="F163" s="90"/>
      <c r="G163" s="26">
        <f t="shared" si="53"/>
        <v>0</v>
      </c>
      <c r="H163" s="26">
        <f t="shared" si="54"/>
        <v>0</v>
      </c>
      <c r="I163" s="137"/>
      <c r="J163" s="114">
        <f t="shared" si="55"/>
        <v>0</v>
      </c>
      <c r="AD163" s="147" t="e">
        <f>AD162/H158</f>
        <v>#DIV/0!</v>
      </c>
      <c r="AE163" s="23" t="s">
        <v>197</v>
      </c>
      <c r="AF163" s="147" t="e">
        <f>AF162/K158</f>
        <v>#DIV/0!</v>
      </c>
      <c r="AG163" s="23"/>
    </row>
    <row r="164" spans="1:33" ht="24.75" thickBot="1" x14ac:dyDescent="0.3">
      <c r="A164" s="126" t="s">
        <v>183</v>
      </c>
      <c r="B164" s="127" t="s">
        <v>161</v>
      </c>
      <c r="C164" s="91"/>
      <c r="D164" s="92"/>
      <c r="E164" s="92"/>
      <c r="F164" s="93"/>
      <c r="G164" s="94">
        <f t="shared" si="53"/>
        <v>0</v>
      </c>
      <c r="H164" s="94">
        <f t="shared" si="54"/>
        <v>0</v>
      </c>
      <c r="I164" s="135"/>
      <c r="J164" s="115">
        <f t="shared" si="55"/>
        <v>0</v>
      </c>
      <c r="AD164" s="23"/>
      <c r="AE164" s="23"/>
      <c r="AF164" s="23"/>
      <c r="AG164" s="23"/>
    </row>
    <row r="165" spans="1:33" ht="15.75" thickBot="1" x14ac:dyDescent="0.3"/>
    <row r="166" spans="1:33" ht="15.75" thickBot="1" x14ac:dyDescent="0.3">
      <c r="A166" s="128" t="s">
        <v>243</v>
      </c>
      <c r="B166" s="120" t="s">
        <v>1</v>
      </c>
      <c r="C166" s="166" t="s">
        <v>177</v>
      </c>
      <c r="D166" s="167"/>
      <c r="E166" s="167"/>
      <c r="F166" s="167"/>
      <c r="G166" s="167"/>
      <c r="H166" s="167"/>
      <c r="I166" s="167"/>
      <c r="J166" s="168"/>
      <c r="K166" s="166" t="s">
        <v>28</v>
      </c>
      <c r="L166" s="167"/>
      <c r="M166" s="168"/>
      <c r="N166" s="79" t="s">
        <v>175</v>
      </c>
      <c r="AD166" s="23"/>
      <c r="AE166" s="23"/>
      <c r="AF166" s="23"/>
      <c r="AG166" s="23"/>
    </row>
    <row r="167" spans="1:33" ht="45.75" thickBot="1" x14ac:dyDescent="0.3">
      <c r="A167" s="48"/>
      <c r="B167" s="121"/>
      <c r="C167" s="27" t="s">
        <v>185</v>
      </c>
      <c r="D167" s="32" t="s">
        <v>27</v>
      </c>
      <c r="E167" s="32" t="s">
        <v>26</v>
      </c>
      <c r="F167" s="32" t="s">
        <v>156</v>
      </c>
      <c r="G167" s="32" t="s">
        <v>157</v>
      </c>
      <c r="H167" s="33" t="s">
        <v>31</v>
      </c>
      <c r="I167" s="140" t="s">
        <v>186</v>
      </c>
      <c r="J167" s="34" t="s">
        <v>29</v>
      </c>
      <c r="K167" s="27" t="s">
        <v>174</v>
      </c>
      <c r="L167" s="141" t="s">
        <v>187</v>
      </c>
      <c r="M167" s="111" t="s">
        <v>159</v>
      </c>
      <c r="N167" s="113" t="s">
        <v>32</v>
      </c>
      <c r="AD167" s="23" t="s">
        <v>193</v>
      </c>
      <c r="AE167" s="23"/>
      <c r="AF167" s="23"/>
      <c r="AG167" s="23"/>
    </row>
    <row r="168" spans="1:33" ht="24.75" thickBot="1" x14ac:dyDescent="0.3">
      <c r="A168" s="82"/>
      <c r="B168" s="122" t="s">
        <v>160</v>
      </c>
      <c r="C168" s="83"/>
      <c r="D168" s="84"/>
      <c r="E168" s="84"/>
      <c r="F168" s="85"/>
      <c r="G168" s="86">
        <f>E168*$F168+E168</f>
        <v>0</v>
      </c>
      <c r="H168" s="86">
        <f>G168+D168+C168</f>
        <v>0</v>
      </c>
      <c r="I168" s="134"/>
      <c r="J168" s="87">
        <f>H168+H168*I168</f>
        <v>0</v>
      </c>
      <c r="K168" s="116">
        <f>SUM(J170:J174)</f>
        <v>0</v>
      </c>
      <c r="L168" s="135"/>
      <c r="M168" s="112">
        <f>K168+K168*L168</f>
        <v>0</v>
      </c>
      <c r="N168" s="162">
        <f t="shared" ref="N168" si="56">J168+M168</f>
        <v>0</v>
      </c>
      <c r="AD168" s="23" t="s">
        <v>190</v>
      </c>
      <c r="AE168" s="23"/>
      <c r="AF168" s="23" t="s">
        <v>191</v>
      </c>
      <c r="AG168" s="23"/>
    </row>
    <row r="169" spans="1:33" ht="16.5" thickTop="1" thickBot="1" x14ac:dyDescent="0.3">
      <c r="A169" s="88"/>
      <c r="B169" s="123"/>
      <c r="C169" s="172"/>
      <c r="D169" s="173"/>
      <c r="E169" s="173"/>
      <c r="F169" s="173"/>
      <c r="G169" s="173"/>
      <c r="H169" s="173"/>
      <c r="I169" s="173"/>
      <c r="J169" s="174"/>
      <c r="AD169" s="142">
        <f>IF(H168&lt;10000,H168*0.15,0)</f>
        <v>0</v>
      </c>
      <c r="AE169" s="146" t="s">
        <v>195</v>
      </c>
      <c r="AF169" s="142">
        <f>IF(K168&lt;10000,0.1*K168,0)</f>
        <v>0</v>
      </c>
      <c r="AG169" s="23"/>
    </row>
    <row r="170" spans="1:33" ht="45.75" thickBot="1" x14ac:dyDescent="0.3">
      <c r="A170" s="89" t="s">
        <v>183</v>
      </c>
      <c r="B170" s="124" t="s">
        <v>161</v>
      </c>
      <c r="C170" s="19"/>
      <c r="D170" s="20"/>
      <c r="E170" s="20"/>
      <c r="F170" s="80"/>
      <c r="G170" s="25">
        <f>E170*$F170+E170</f>
        <v>0</v>
      </c>
      <c r="H170" s="25">
        <f>G170+D170+C170</f>
        <v>0</v>
      </c>
      <c r="I170" s="136"/>
      <c r="J170" s="129">
        <f>H170+H170*I170</f>
        <v>0</v>
      </c>
      <c r="L170" s="151" t="s">
        <v>205</v>
      </c>
      <c r="M170" s="80"/>
      <c r="N170" s="152">
        <f>N168*M170</f>
        <v>0</v>
      </c>
      <c r="O170" s="165" t="s">
        <v>207</v>
      </c>
      <c r="P170" s="165"/>
      <c r="Q170" s="165"/>
      <c r="R170" s="165"/>
      <c r="S170" s="165"/>
      <c r="T170" s="165"/>
      <c r="AD170" s="142">
        <f>IF(AND(10000&lt;H168,H168&lt;20000),0.1*(H168-10000)+1500,0)</f>
        <v>0</v>
      </c>
      <c r="AE170" s="146" t="s">
        <v>194</v>
      </c>
      <c r="AF170" s="142">
        <f>IF(AND(10000&lt;K168,K168&lt;20000),0.075*(K168-10000)+1000,0)</f>
        <v>0</v>
      </c>
      <c r="AG170" s="23"/>
    </row>
    <row r="171" spans="1:33" ht="24.75" thickBot="1" x14ac:dyDescent="0.3">
      <c r="A171" s="89" t="s">
        <v>183</v>
      </c>
      <c r="B171" s="125" t="s">
        <v>161</v>
      </c>
      <c r="C171" s="22"/>
      <c r="D171" s="21"/>
      <c r="E171" s="21"/>
      <c r="F171" s="90"/>
      <c r="G171" s="26">
        <f t="shared" ref="G171:G174" si="57">E171*$F171+E171</f>
        <v>0</v>
      </c>
      <c r="H171" s="26">
        <f t="shared" ref="H171:H174" si="58">G171+D171+C171</f>
        <v>0</v>
      </c>
      <c r="I171" s="137"/>
      <c r="J171" s="114">
        <f t="shared" ref="J171:J174" si="59">H171+H171*I171</f>
        <v>0</v>
      </c>
      <c r="L171" s="161"/>
      <c r="M171" s="72" t="s">
        <v>206</v>
      </c>
      <c r="N171" s="153">
        <f>N168+N170</f>
        <v>0</v>
      </c>
      <c r="AD171" s="142">
        <f>IF(H168&gt;20000,0.075*(H168-20000)+2500,0)</f>
        <v>0</v>
      </c>
      <c r="AE171" s="146" t="s">
        <v>196</v>
      </c>
      <c r="AF171" s="142">
        <f>IF(K168&gt;20000,0.05*(K168-20000)+1750,0)</f>
        <v>0</v>
      </c>
      <c r="AG171" s="23"/>
    </row>
    <row r="172" spans="1:33" ht="24.75" thickBot="1" x14ac:dyDescent="0.3">
      <c r="A172" s="89" t="s">
        <v>183</v>
      </c>
      <c r="B172" s="125" t="s">
        <v>161</v>
      </c>
      <c r="C172" s="22"/>
      <c r="D172" s="21"/>
      <c r="E172" s="21"/>
      <c r="F172" s="90"/>
      <c r="G172" s="26">
        <f t="shared" si="57"/>
        <v>0</v>
      </c>
      <c r="H172" s="26">
        <f t="shared" si="58"/>
        <v>0</v>
      </c>
      <c r="I172" s="137"/>
      <c r="J172" s="114">
        <f t="shared" si="59"/>
        <v>0</v>
      </c>
      <c r="AD172" s="143">
        <f>SUM(AD169:AD171)</f>
        <v>0</v>
      </c>
      <c r="AE172" s="23" t="s">
        <v>198</v>
      </c>
      <c r="AF172" s="143">
        <f>SUM(AF169:AF171)</f>
        <v>0</v>
      </c>
      <c r="AG172" s="23"/>
    </row>
    <row r="173" spans="1:33" ht="24" x14ac:dyDescent="0.25">
      <c r="A173" s="89" t="s">
        <v>183</v>
      </c>
      <c r="B173" s="125" t="s">
        <v>161</v>
      </c>
      <c r="C173" s="22"/>
      <c r="D173" s="21"/>
      <c r="E173" s="21"/>
      <c r="F173" s="90"/>
      <c r="G173" s="26">
        <f t="shared" si="57"/>
        <v>0</v>
      </c>
      <c r="H173" s="26">
        <f t="shared" si="58"/>
        <v>0</v>
      </c>
      <c r="I173" s="137"/>
      <c r="J173" s="114">
        <f t="shared" si="59"/>
        <v>0</v>
      </c>
      <c r="AD173" s="147" t="e">
        <f>AD172/H168</f>
        <v>#DIV/0!</v>
      </c>
      <c r="AE173" s="23" t="s">
        <v>197</v>
      </c>
      <c r="AF173" s="147" t="e">
        <f>AF172/K168</f>
        <v>#DIV/0!</v>
      </c>
      <c r="AG173" s="23"/>
    </row>
    <row r="174" spans="1:33" ht="24.75" thickBot="1" x14ac:dyDescent="0.3">
      <c r="A174" s="126" t="s">
        <v>183</v>
      </c>
      <c r="B174" s="127" t="s">
        <v>161</v>
      </c>
      <c r="C174" s="91"/>
      <c r="D174" s="92"/>
      <c r="E174" s="92"/>
      <c r="F174" s="93"/>
      <c r="G174" s="94">
        <f t="shared" si="57"/>
        <v>0</v>
      </c>
      <c r="H174" s="94">
        <f t="shared" si="58"/>
        <v>0</v>
      </c>
      <c r="I174" s="135"/>
      <c r="J174" s="115">
        <f t="shared" si="59"/>
        <v>0</v>
      </c>
      <c r="AD174" s="23"/>
      <c r="AE174" s="23"/>
      <c r="AF174" s="23"/>
      <c r="AG174" s="23"/>
    </row>
  </sheetData>
  <sheetProtection algorithmName="SHA-512" hashValue="8Vg0F0b5QvWMfIrnhz4XX7b7/DUGvll2TdLwywe7Eq8jDNq7IIYxH04J+qj68UHKIlNIB4+qU6Vr1l+ctQqOnA==" saltValue="gU++aec8Rxy5SWi8Sg64OQ==" spinCount="100000" sheet="1" formatColumns="0" formatRows="0"/>
  <mergeCells count="63">
    <mergeCell ref="O170:T170"/>
    <mergeCell ref="C159:J159"/>
    <mergeCell ref="O160:T160"/>
    <mergeCell ref="C166:J166"/>
    <mergeCell ref="K166:M166"/>
    <mergeCell ref="C169:J169"/>
    <mergeCell ref="C146:J146"/>
    <mergeCell ref="K146:M146"/>
    <mergeCell ref="C149:J149"/>
    <mergeCell ref="O150:T150"/>
    <mergeCell ref="C156:J156"/>
    <mergeCell ref="K156:M156"/>
    <mergeCell ref="O130:T130"/>
    <mergeCell ref="C136:J136"/>
    <mergeCell ref="K136:M136"/>
    <mergeCell ref="C139:J139"/>
    <mergeCell ref="O140:T140"/>
    <mergeCell ref="C119:J119"/>
    <mergeCell ref="O120:T120"/>
    <mergeCell ref="C126:J126"/>
    <mergeCell ref="K126:M126"/>
    <mergeCell ref="C129:J129"/>
    <mergeCell ref="C106:J106"/>
    <mergeCell ref="K106:M106"/>
    <mergeCell ref="C109:J109"/>
    <mergeCell ref="O110:T110"/>
    <mergeCell ref="C116:J116"/>
    <mergeCell ref="K116:M116"/>
    <mergeCell ref="O90:T90"/>
    <mergeCell ref="C96:J96"/>
    <mergeCell ref="K96:M96"/>
    <mergeCell ref="C99:J99"/>
    <mergeCell ref="O100:T100"/>
    <mergeCell ref="C79:J79"/>
    <mergeCell ref="O80:T80"/>
    <mergeCell ref="C86:J86"/>
    <mergeCell ref="K86:M86"/>
    <mergeCell ref="C89:J89"/>
    <mergeCell ref="C66:J66"/>
    <mergeCell ref="K66:M66"/>
    <mergeCell ref="C69:J69"/>
    <mergeCell ref="O70:T70"/>
    <mergeCell ref="C76:J76"/>
    <mergeCell ref="K76:M76"/>
    <mergeCell ref="O50:T50"/>
    <mergeCell ref="O60:T60"/>
    <mergeCell ref="C29:J29"/>
    <mergeCell ref="O30:T30"/>
    <mergeCell ref="C56:J56"/>
    <mergeCell ref="K56:M56"/>
    <mergeCell ref="C59:J59"/>
    <mergeCell ref="C49:J49"/>
    <mergeCell ref="C36:J36"/>
    <mergeCell ref="K36:M36"/>
    <mergeCell ref="C39:J39"/>
    <mergeCell ref="C46:J46"/>
    <mergeCell ref="K46:M46"/>
    <mergeCell ref="I13:N13"/>
    <mergeCell ref="O40:T40"/>
    <mergeCell ref="I18:N18"/>
    <mergeCell ref="K26:M26"/>
    <mergeCell ref="C22:H22"/>
    <mergeCell ref="C26:J26"/>
  </mergeCells>
  <conditionalFormatting sqref="G7">
    <cfRule type="expression" dxfId="31" priority="32">
      <formula>$G$7&gt;AD13</formula>
    </cfRule>
  </conditionalFormatting>
  <conditionalFormatting sqref="G10">
    <cfRule type="expression" dxfId="30" priority="31">
      <formula>$G$10&gt;AF13</formula>
    </cfRule>
  </conditionalFormatting>
  <conditionalFormatting sqref="I28">
    <cfRule type="expression" dxfId="29" priority="30">
      <formula>$I$28&gt;AD33</formula>
    </cfRule>
  </conditionalFormatting>
  <conditionalFormatting sqref="L28">
    <cfRule type="expression" dxfId="28" priority="29">
      <formula>$L$28&gt;AF33</formula>
    </cfRule>
  </conditionalFormatting>
  <conditionalFormatting sqref="I38">
    <cfRule type="expression" dxfId="27" priority="28">
      <formula>$I$38&gt;AD43</formula>
    </cfRule>
  </conditionalFormatting>
  <conditionalFormatting sqref="L38">
    <cfRule type="expression" dxfId="26" priority="27">
      <formula>$L$38&gt;$AF43</formula>
    </cfRule>
  </conditionalFormatting>
  <conditionalFormatting sqref="I48">
    <cfRule type="expression" dxfId="25" priority="26">
      <formula>$I$48&gt;AD53</formula>
    </cfRule>
  </conditionalFormatting>
  <conditionalFormatting sqref="L48">
    <cfRule type="expression" dxfId="24" priority="25">
      <formula>$L$48&gt;AF53</formula>
    </cfRule>
  </conditionalFormatting>
  <conditionalFormatting sqref="I58">
    <cfRule type="expression" dxfId="23" priority="24">
      <formula>$I$58&gt;$AD63</formula>
    </cfRule>
  </conditionalFormatting>
  <conditionalFormatting sqref="L58">
    <cfRule type="expression" dxfId="22" priority="23">
      <formula>$L$58&gt;$AF63</formula>
    </cfRule>
  </conditionalFormatting>
  <conditionalFormatting sqref="I68">
    <cfRule type="expression" dxfId="21" priority="22">
      <formula>$I$58&gt;$AD73</formula>
    </cfRule>
  </conditionalFormatting>
  <conditionalFormatting sqref="L68">
    <cfRule type="expression" dxfId="20" priority="21">
      <formula>$L$58&gt;$AF73</formula>
    </cfRule>
  </conditionalFormatting>
  <conditionalFormatting sqref="I78">
    <cfRule type="expression" dxfId="19" priority="20">
      <formula>$I$58&gt;$AD83</formula>
    </cfRule>
  </conditionalFormatting>
  <conditionalFormatting sqref="L78">
    <cfRule type="expression" dxfId="18" priority="19">
      <formula>$L$58&gt;$AF83</formula>
    </cfRule>
  </conditionalFormatting>
  <conditionalFormatting sqref="I88">
    <cfRule type="expression" dxfId="17" priority="18">
      <formula>$I$58&gt;$AD93</formula>
    </cfRule>
  </conditionalFormatting>
  <conditionalFormatting sqref="L88">
    <cfRule type="expression" dxfId="16" priority="17">
      <formula>$L$58&gt;$AF93</formula>
    </cfRule>
  </conditionalFormatting>
  <conditionalFormatting sqref="I98">
    <cfRule type="expression" dxfId="15" priority="16">
      <formula>$I$58&gt;$AD103</formula>
    </cfRule>
  </conditionalFormatting>
  <conditionalFormatting sqref="L98">
    <cfRule type="expression" dxfId="14" priority="15">
      <formula>$L$58&gt;$AF103</formula>
    </cfRule>
  </conditionalFormatting>
  <conditionalFormatting sqref="I108">
    <cfRule type="expression" dxfId="13" priority="14">
      <formula>$I$58&gt;$AD113</formula>
    </cfRule>
  </conditionalFormatting>
  <conditionalFormatting sqref="L108">
    <cfRule type="expression" dxfId="12" priority="13">
      <formula>$L$58&gt;$AF113</formula>
    </cfRule>
  </conditionalFormatting>
  <conditionalFormatting sqref="I118">
    <cfRule type="expression" dxfId="11" priority="12">
      <formula>$I$58&gt;$AD123</formula>
    </cfRule>
  </conditionalFormatting>
  <conditionalFormatting sqref="L118">
    <cfRule type="expression" dxfId="10" priority="11">
      <formula>$L$58&gt;$AF123</formula>
    </cfRule>
  </conditionalFormatting>
  <conditionalFormatting sqref="I128">
    <cfRule type="expression" dxfId="9" priority="10">
      <formula>$I$58&gt;$AD133</formula>
    </cfRule>
  </conditionalFormatting>
  <conditionalFormatting sqref="L128">
    <cfRule type="expression" dxfId="8" priority="9">
      <formula>$L$58&gt;$AF133</formula>
    </cfRule>
  </conditionalFormatting>
  <conditionalFormatting sqref="I138">
    <cfRule type="expression" dxfId="7" priority="8">
      <formula>$I$58&gt;$AD143</formula>
    </cfRule>
  </conditionalFormatting>
  <conditionalFormatting sqref="L138">
    <cfRule type="expression" dxfId="6" priority="7">
      <formula>$L$58&gt;$AF143</formula>
    </cfRule>
  </conditionalFormatting>
  <conditionalFormatting sqref="I148">
    <cfRule type="expression" dxfId="5" priority="6">
      <formula>$I$58&gt;$AD153</formula>
    </cfRule>
  </conditionalFormatting>
  <conditionalFormatting sqref="L148">
    <cfRule type="expression" dxfId="4" priority="5">
      <formula>$L$58&gt;$AF153</formula>
    </cfRule>
  </conditionalFormatting>
  <conditionalFormatting sqref="I158">
    <cfRule type="expression" dxfId="3" priority="4">
      <formula>$I$58&gt;$AD163</formula>
    </cfRule>
  </conditionalFormatting>
  <conditionalFormatting sqref="L158">
    <cfRule type="expression" dxfId="2" priority="3">
      <formula>$L$58&gt;$AF163</formula>
    </cfRule>
  </conditionalFormatting>
  <conditionalFormatting sqref="I168">
    <cfRule type="expression" dxfId="1" priority="2">
      <formula>$I$58&gt;$AD173</formula>
    </cfRule>
  </conditionalFormatting>
  <conditionalFormatting sqref="L168">
    <cfRule type="expression" dxfId="0" priority="1">
      <formula>$L$58&gt;$AF173</formula>
    </cfRule>
  </conditionalFormatting>
  <pageMargins left="0.7" right="0.7" top="0.75" bottom="0.75" header="0.3" footer="0.3"/>
  <pageSetup paperSize="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/>
  <dimension ref="A1:CW40"/>
  <sheetViews>
    <sheetView tabSelected="1" zoomScale="96" zoomScaleNormal="96" workbookViewId="0">
      <selection activeCell="E1" sqref="E1:E1048576"/>
    </sheetView>
  </sheetViews>
  <sheetFormatPr defaultRowHeight="15" x14ac:dyDescent="0.25"/>
  <cols>
    <col min="1" max="1" width="5.7109375" customWidth="1"/>
    <col min="2" max="2" width="13.85546875" customWidth="1"/>
    <col min="3" max="3" width="7.140625" customWidth="1"/>
    <col min="4" max="4" width="46.85546875" customWidth="1"/>
    <col min="5" max="5" width="15" style="40" customWidth="1"/>
    <col min="6" max="6" width="14.85546875" customWidth="1"/>
    <col min="7" max="7" width="19.42578125" style="12" customWidth="1"/>
    <col min="8" max="8" width="8.140625" customWidth="1"/>
    <col min="9" max="9" width="6.5703125" customWidth="1"/>
    <col min="10" max="12" width="7.7109375" customWidth="1"/>
    <col min="13" max="13" width="9.85546875" customWidth="1"/>
    <col min="15" max="16" width="7" customWidth="1"/>
    <col min="17" max="17" width="5.85546875" customWidth="1"/>
    <col min="21" max="21" width="19.140625" customWidth="1"/>
    <col min="22" max="22" width="13.5703125" style="36" customWidth="1"/>
    <col min="23" max="23" width="12.7109375" style="36" customWidth="1"/>
    <col min="24" max="24" width="22.5703125" style="36" customWidth="1"/>
    <col min="25" max="25" width="16.140625" style="36" customWidth="1"/>
    <col min="26" max="77" width="9.140625" style="36"/>
    <col min="78" max="78" width="10" style="68" customWidth="1"/>
    <col min="79" max="79" width="13.7109375" style="68" customWidth="1"/>
    <col min="80" max="80" width="9.42578125" style="68" customWidth="1"/>
    <col min="81" max="81" width="56.5703125" style="68" customWidth="1"/>
    <col min="82" max="82" width="43" style="68" customWidth="1"/>
    <col min="83" max="83" width="12.28515625" style="70" customWidth="1"/>
    <col min="84" max="84" width="18" style="68" bestFit="1" customWidth="1"/>
    <col min="85" max="85" width="24.85546875" style="68" customWidth="1"/>
    <col min="86" max="86" width="14.5703125" style="71" customWidth="1"/>
    <col min="87" max="87" width="6" style="68" bestFit="1" customWidth="1"/>
    <col min="88" max="88" width="7" style="68" bestFit="1" customWidth="1"/>
    <col min="89" max="89" width="5.85546875" style="68" bestFit="1" customWidth="1"/>
    <col min="90" max="90" width="7.42578125" style="68" bestFit="1" customWidth="1"/>
    <col min="91" max="91" width="12.5703125" style="68" bestFit="1" customWidth="1"/>
    <col min="92" max="92" width="14" style="68" bestFit="1" customWidth="1"/>
    <col min="93" max="93" width="7" style="68" bestFit="1" customWidth="1"/>
    <col min="94" max="94" width="6.5703125" style="68" bestFit="1" customWidth="1"/>
    <col min="95" max="95" width="8.28515625" style="68" bestFit="1" customWidth="1"/>
    <col min="96" max="96" width="6.7109375" style="68" bestFit="1" customWidth="1"/>
    <col min="97" max="97" width="16" style="68" bestFit="1" customWidth="1"/>
    <col min="98" max="98" width="8.28515625" style="68" bestFit="1" customWidth="1"/>
    <col min="99" max="99" width="23.42578125" style="68" bestFit="1" customWidth="1"/>
    <col min="100" max="101" width="9.140625" style="68"/>
  </cols>
  <sheetData>
    <row r="1" spans="1:101" s="10" customFormat="1" ht="22.5" x14ac:dyDescent="0.15">
      <c r="A1" s="17" t="s">
        <v>79</v>
      </c>
      <c r="B1" s="17" t="s">
        <v>80</v>
      </c>
      <c r="C1" s="17" t="s">
        <v>81</v>
      </c>
      <c r="D1" s="17" t="s">
        <v>82</v>
      </c>
      <c r="E1" s="38" t="s">
        <v>84</v>
      </c>
      <c r="F1" s="17" t="s">
        <v>85</v>
      </c>
      <c r="G1" s="17" t="s">
        <v>86</v>
      </c>
      <c r="H1" s="17" t="s">
        <v>87</v>
      </c>
      <c r="I1" s="17" t="s">
        <v>88</v>
      </c>
      <c r="J1" s="17" t="s">
        <v>89</v>
      </c>
      <c r="K1" s="17" t="s">
        <v>90</v>
      </c>
      <c r="L1" s="17" t="s">
        <v>91</v>
      </c>
      <c r="M1" s="17" t="s">
        <v>92</v>
      </c>
      <c r="N1" s="17" t="s">
        <v>93</v>
      </c>
      <c r="O1" s="17" t="s">
        <v>94</v>
      </c>
      <c r="P1" s="17" t="s">
        <v>95</v>
      </c>
      <c r="Q1" s="17" t="s">
        <v>96</v>
      </c>
      <c r="R1" s="17" t="s">
        <v>97</v>
      </c>
      <c r="S1" s="17" t="s">
        <v>98</v>
      </c>
      <c r="T1" s="17" t="s">
        <v>30</v>
      </c>
      <c r="U1" s="17" t="s">
        <v>99</v>
      </c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  <c r="AX1" s="35"/>
      <c r="AY1" s="35"/>
      <c r="AZ1" s="35"/>
      <c r="BA1" s="35"/>
      <c r="BB1" s="35"/>
      <c r="BC1" s="35"/>
      <c r="BD1" s="35"/>
      <c r="BE1" s="35"/>
      <c r="BF1" s="35"/>
      <c r="BG1" s="35"/>
      <c r="BH1" s="35"/>
      <c r="BI1" s="35"/>
      <c r="BJ1" s="35"/>
      <c r="BK1" s="35"/>
      <c r="BL1" s="35"/>
      <c r="BM1" s="35"/>
      <c r="BN1" s="35"/>
      <c r="BO1" s="35"/>
      <c r="BP1" s="35"/>
      <c r="BQ1" s="35"/>
      <c r="BR1" s="35"/>
      <c r="BS1" s="35"/>
      <c r="BT1" s="35"/>
      <c r="BU1" s="35"/>
      <c r="BV1" s="35"/>
      <c r="BW1" s="35"/>
      <c r="BX1" s="35"/>
      <c r="BY1" s="35"/>
      <c r="BZ1" s="64" t="s">
        <v>79</v>
      </c>
      <c r="CA1" s="64" t="s">
        <v>80</v>
      </c>
      <c r="CB1" s="64" t="s">
        <v>81</v>
      </c>
      <c r="CC1" s="64" t="s">
        <v>82</v>
      </c>
      <c r="CD1" s="64" t="s">
        <v>83</v>
      </c>
      <c r="CE1" s="65" t="s">
        <v>84</v>
      </c>
      <c r="CF1" s="64" t="s">
        <v>85</v>
      </c>
      <c r="CG1" s="64" t="s">
        <v>86</v>
      </c>
      <c r="CH1" s="66" t="s">
        <v>87</v>
      </c>
      <c r="CI1" s="64" t="s">
        <v>88</v>
      </c>
      <c r="CJ1" s="64" t="s">
        <v>89</v>
      </c>
      <c r="CK1" s="64" t="s">
        <v>90</v>
      </c>
      <c r="CL1" s="64" t="s">
        <v>91</v>
      </c>
      <c r="CM1" s="64" t="s">
        <v>92</v>
      </c>
      <c r="CN1" s="64" t="s">
        <v>93</v>
      </c>
      <c r="CO1" s="64" t="s">
        <v>94</v>
      </c>
      <c r="CP1" s="64" t="s">
        <v>95</v>
      </c>
      <c r="CQ1" s="64" t="s">
        <v>96</v>
      </c>
      <c r="CR1" s="64" t="s">
        <v>97</v>
      </c>
      <c r="CS1" s="64" t="s">
        <v>98</v>
      </c>
      <c r="CT1" s="64" t="s">
        <v>30</v>
      </c>
      <c r="CU1" s="64" t="s">
        <v>99</v>
      </c>
      <c r="CV1" s="67"/>
      <c r="CW1" s="67"/>
    </row>
    <row r="2" spans="1:101" s="16" customFormat="1" x14ac:dyDescent="0.25">
      <c r="A2" s="97">
        <v>1</v>
      </c>
      <c r="B2" s="97">
        <v>0</v>
      </c>
      <c r="C2" s="97"/>
      <c r="D2" s="97" t="s">
        <v>163</v>
      </c>
      <c r="E2" s="99">
        <f>'Contractor CP'!H17</f>
        <v>0</v>
      </c>
      <c r="F2" s="97"/>
      <c r="G2" s="97" t="s">
        <v>162</v>
      </c>
      <c r="H2" s="97"/>
      <c r="I2" s="97">
        <f>'Contractor CP'!J8</f>
        <v>0</v>
      </c>
      <c r="J2" s="97"/>
      <c r="K2" s="97"/>
      <c r="L2" s="97"/>
      <c r="M2" s="97"/>
      <c r="N2" s="97"/>
      <c r="O2" s="97"/>
      <c r="P2" s="97"/>
      <c r="Q2" s="97"/>
      <c r="R2" s="97"/>
      <c r="S2" s="97"/>
      <c r="T2" s="97">
        <v>0</v>
      </c>
      <c r="U2" s="97" t="b">
        <v>0</v>
      </c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68" t="str">
        <f>IF(CE2&lt;&gt;"",1,"")</f>
        <v/>
      </c>
      <c r="CA2" s="68" t="str" cm="1">
        <f t="array" ref="CA2">IFERROR(INDEX('info Grid'!E$2:E$33,SMALL(IF('info Grid'!$A$2:$A$33&lt;&gt;0,ROW('info Grid'!A$2:A$33)-ROW('info Grid'!A$2)+1),ROWS('info Grid'!A$2:A2))),"")</f>
        <v/>
      </c>
      <c r="CB2" s="68"/>
      <c r="CC2" s="69" t="str">
        <f t="array" ref="CC2">IFERROR(INDEX('info Grid'!C$2:C$33,SMALL(IF('info Grid'!$A$2:$A$33&lt;&gt;0,ROW('info Grid'!A$2:A$33)-ROW('info Grid'!A$2)+1),ROWS('info Grid'!A$2:A2))),"")</f>
        <v/>
      </c>
      <c r="CD2" s="68" t="str" cm="1">
        <f t="array" ref="CD2">IFERROR(INDEX('info Grid'!D$2:D$33,SMALL(IF('info Grid'!$A$2:$A$33&lt;&gt;0,ROW('info Grid'!A$2:A$33)-ROW('info Grid'!A$2)+1),ROWS('info Grid'!A$2:A2))),"")</f>
        <v/>
      </c>
      <c r="CE2" s="70" t="str" cm="1">
        <f t="array" ref="CE2">IFERROR(INDEX('info Grid'!A$2:A$33,SMALL(IF('info Grid'!$A$2:$A$33&lt;&gt;0,ROW('info Grid'!A$2:A$33)-ROW('info Grid'!A$2)+1),ROWS('info Grid'!A$2:A2))),"")</f>
        <v/>
      </c>
      <c r="CF2" s="68"/>
      <c r="CG2" s="68" t="str" cm="1">
        <f t="array" ref="CG2">IFERROR(INDEX('info Grid'!B$2:B$33,SMALL(IF('info Grid'!$A$2:$A$33&lt;&gt;0,ROW('info Grid'!A$2:A$33)-ROW('info Grid'!A$2)+1),ROWS('info Grid'!A$2:A2))),"")</f>
        <v/>
      </c>
      <c r="CH2" s="71"/>
      <c r="CI2" s="68" t="str">
        <f t="array" ref="CI2">IFERROR(INDEX('info Grid'!$I$2:$I$33,SMALL(IF('info Grid'!$A$2:$A$33&lt;&gt;0,ROW('info Grid'!A$2:A$33)-ROW('info Grid'!A$2)+1),ROWS('info Grid'!A$2:A2))),"")</f>
        <v/>
      </c>
      <c r="CJ2" s="68"/>
      <c r="CK2" s="68"/>
      <c r="CL2" s="68"/>
      <c r="CM2" s="68"/>
      <c r="CN2" s="68"/>
      <c r="CO2" s="68"/>
      <c r="CP2" s="68"/>
      <c r="CQ2" s="68"/>
      <c r="CR2" s="68"/>
      <c r="CS2" s="68"/>
      <c r="CT2" s="68" t="str" cm="1">
        <f t="array" ref="CT2">IFERROR(INDEX('info Grid'!F$2:F$33,SMALL(IF('info Grid'!$A$2:$A$33&lt;&gt;0,ROW('info Grid'!A$2:A$33)-ROW('info Grid'!A$2)+1),ROWS('info Grid'!A$2:A2))),"")</f>
        <v/>
      </c>
      <c r="CU2" s="68" t="str" cm="1">
        <f t="array" ref="CU2">IFERROR(INDEX('info Grid'!G$2:G$33,SMALL(IF('info Grid'!$A$2:$A$33&lt;&gt;0,ROW('info Grid'!A$2:A$33)-ROW('info Grid'!A$2)+1),ROWS('info Grid'!A$2:A2))),"")</f>
        <v/>
      </c>
      <c r="CV2" s="68"/>
      <c r="CW2" s="68"/>
    </row>
    <row r="3" spans="1:101" x14ac:dyDescent="0.25">
      <c r="A3" s="97">
        <v>1</v>
      </c>
      <c r="B3" s="97">
        <v>0</v>
      </c>
      <c r="C3" s="97"/>
      <c r="D3" s="97" t="s">
        <v>164</v>
      </c>
      <c r="E3" s="99">
        <f>'Contractor CP'!H18</f>
        <v>0</v>
      </c>
      <c r="F3" s="97"/>
      <c r="G3" s="97" t="s">
        <v>165</v>
      </c>
      <c r="H3" s="97"/>
      <c r="I3" s="97">
        <v>0</v>
      </c>
      <c r="J3" s="97"/>
      <c r="K3" s="97"/>
      <c r="L3" s="97"/>
      <c r="M3" s="97"/>
      <c r="N3" s="97"/>
      <c r="O3" s="97"/>
      <c r="P3" s="97"/>
      <c r="Q3" s="97"/>
      <c r="R3" s="97"/>
      <c r="S3" s="97"/>
      <c r="T3" s="97">
        <v>0</v>
      </c>
      <c r="U3" s="97" t="b">
        <v>0</v>
      </c>
      <c r="BZ3" s="68" t="str">
        <f>IF(CE3&lt;&gt;"",5,"")</f>
        <v/>
      </c>
      <c r="CA3" s="68" t="str" cm="1">
        <f t="array" ref="CA3">IFERROR(INDEX('info Grid'!E$2:E$33,SMALL(IF('info Grid'!$A$2:$A$33&lt;&gt;0,ROW('info Grid'!A$2:A$33)-ROW('info Grid'!A$2)+1),ROWS('info Grid'!A$2:A6))),"")</f>
        <v/>
      </c>
      <c r="CC3" s="69" t="str">
        <f t="array" ref="CC3">IFERROR(INDEX('info Grid'!C$2:C$33,SMALL(IF('info Grid'!$A$2:$A$33&lt;&gt;0,ROW('info Grid'!A$2:A$33)-ROW('info Grid'!A$2)+1),ROWS('info Grid'!A$2:A6))),"")</f>
        <v/>
      </c>
      <c r="CD3" s="68" t="str" cm="1">
        <f t="array" ref="CD3">IFERROR(INDEX('info Grid'!D$2:D$33,SMALL(IF('info Grid'!$A$2:$A$33&lt;&gt;0,ROW('info Grid'!A$2:A$33)-ROW('info Grid'!A$2)+1),ROWS('info Grid'!A$2:A6))),"")</f>
        <v/>
      </c>
      <c r="CE3" s="70" t="str" cm="1">
        <f t="array" ref="CE3">IFERROR(INDEX('info Grid'!A$2:A$33,SMALL(IF('info Grid'!$A$2:$A$33&lt;&gt;0,ROW('info Grid'!A$2:A$33)-ROW('info Grid'!A$2)+1),ROWS('info Grid'!A$2:A6))),"")</f>
        <v/>
      </c>
      <c r="CG3" s="68" t="str" cm="1">
        <f t="array" ref="CG3">IFERROR(INDEX('info Grid'!B$2:B$33,SMALL(IF('info Grid'!$A$2:$A$33&lt;&gt;0,ROW('info Grid'!A$2:A$33)-ROW('info Grid'!A$2)+1),ROWS('info Grid'!B$2:B6))),"")</f>
        <v/>
      </c>
      <c r="CI3" s="68" t="str">
        <f t="array" ref="CI3">IFERROR(INDEX('info Grid'!$I$2:$I$33,SMALL(IF('info Grid'!$A$2:$A$33&lt;&gt;0,ROW('info Grid'!A$2:A$33)-ROW('info Grid'!A$2)+1),ROWS('info Grid'!A$2:A6))),"")</f>
        <v/>
      </c>
      <c r="CT3" s="68" t="str" cm="1">
        <f t="array" ref="CT3">IFERROR(INDEX('info Grid'!F$2:F$33,SMALL(IF('info Grid'!$A$2:$A$33&lt;&gt;0,ROW('info Grid'!A$2:A$33)-ROW('info Grid'!A$2)+1),ROWS('info Grid'!A$2:A6))),"")</f>
        <v/>
      </c>
      <c r="CU3" s="68" t="str" cm="1">
        <f t="array" ref="CU3">IFERROR(INDEX('info Grid'!G$2:G$33,SMALL(IF('info Grid'!$A$2:$A$33&lt;&gt;0,ROW('info Grid'!A$2:A$33)-ROW('info Grid'!A$2)+1),ROWS('info Grid'!A$2:A6))),"")</f>
        <v/>
      </c>
    </row>
    <row r="4" spans="1:101" x14ac:dyDescent="0.25">
      <c r="A4" s="18"/>
      <c r="B4" s="18"/>
      <c r="C4" s="18"/>
      <c r="D4" s="18"/>
      <c r="E4" s="100"/>
      <c r="F4" s="18"/>
      <c r="G4" s="18"/>
      <c r="H4" s="18"/>
      <c r="I4" s="97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CC4" s="69"/>
    </row>
    <row r="5" spans="1:101" x14ac:dyDescent="0.25">
      <c r="A5" s="18" t="s">
        <v>101</v>
      </c>
      <c r="B5" s="18" t="s">
        <v>101</v>
      </c>
      <c r="C5" s="18"/>
      <c r="D5" s="18" t="s">
        <v>101</v>
      </c>
      <c r="E5" s="39" t="s">
        <v>101</v>
      </c>
      <c r="F5" s="18"/>
      <c r="G5" s="18" t="s">
        <v>101</v>
      </c>
      <c r="H5" s="18"/>
      <c r="I5" s="18" t="s">
        <v>101</v>
      </c>
      <c r="J5" s="18"/>
      <c r="K5" s="18"/>
      <c r="L5" s="18"/>
      <c r="M5" s="18"/>
      <c r="N5" s="18"/>
      <c r="O5" s="18"/>
      <c r="P5" s="18"/>
      <c r="Q5" s="18"/>
      <c r="R5" s="18"/>
      <c r="S5" s="18"/>
      <c r="T5" s="18" t="s">
        <v>101</v>
      </c>
      <c r="U5" s="18" t="s">
        <v>101</v>
      </c>
      <c r="BZ5" s="68" t="str">
        <f>IF(CE5&lt;&gt;"",7,"")</f>
        <v/>
      </c>
      <c r="CA5" s="68" t="str" cm="1">
        <f t="array" ref="CA5">IFERROR(INDEX('info Grid'!E$2:E$33,SMALL(IF('info Grid'!$A$2:$A$33&lt;&gt;0,ROW('info Grid'!A$2:A$33)-ROW('info Grid'!A$2)+1),ROWS('info Grid'!A$2:A8))),"")</f>
        <v/>
      </c>
      <c r="CC5" s="69" t="str">
        <f t="array" ref="CC5">IFERROR(INDEX('info Grid'!C$2:C$33,SMALL(IF('info Grid'!$A$2:$A$33&lt;&gt;0,ROW('info Grid'!A$2:A$33)-ROW('info Grid'!A$2)+1),ROWS('info Grid'!A$2:A8))),"")</f>
        <v/>
      </c>
      <c r="CD5" s="68" t="str" cm="1">
        <f t="array" ref="CD5">IFERROR(INDEX('info Grid'!D$2:D$33,SMALL(IF('info Grid'!$A$2:$A$33&lt;&gt;0,ROW('info Grid'!A$2:A$33)-ROW('info Grid'!A$2)+1),ROWS('info Grid'!A$2:A8))),"")</f>
        <v/>
      </c>
      <c r="CE5" s="70" t="str" cm="1">
        <f t="array" ref="CE5">IFERROR(INDEX('info Grid'!A$2:A$33,SMALL(IF('info Grid'!$A$2:$A$33&lt;&gt;0,ROW('info Grid'!A$2:A$33)-ROW('info Grid'!A$2)+1),ROWS('info Grid'!A$2:A8))),"")</f>
        <v/>
      </c>
      <c r="CG5" s="68" t="str" cm="1">
        <f t="array" ref="CG5">IFERROR(INDEX('info Grid'!B$2:B$33,SMALL(IF('info Grid'!$A$2:$A$33&lt;&gt;0,ROW('info Grid'!A$2:A$33)-ROW('info Grid'!A$2)+1),ROWS('info Grid'!B$2:B8))),"")</f>
        <v/>
      </c>
      <c r="CI5" s="68" t="str">
        <f t="array" ref="CI5">IFERROR(INDEX('info Grid'!$I$2:$I$33,SMALL(IF('info Grid'!$A$2:$A$33&lt;&gt;0,ROW('info Grid'!A$2:A$33)-ROW('info Grid'!A$2)+1),ROWS('info Grid'!A$2:A8))),"")</f>
        <v/>
      </c>
      <c r="CT5" s="68" t="str" cm="1">
        <f t="array" ref="CT5">IFERROR(INDEX('info Grid'!F$2:F$33,SMALL(IF('info Grid'!$A$2:$A$33&lt;&gt;0,ROW('info Grid'!A$2:A$33)-ROW('info Grid'!A$2)+1),ROWS('info Grid'!A$2:A8))),"")</f>
        <v/>
      </c>
      <c r="CU5" s="68" t="str" cm="1">
        <f t="array" ref="CU5">IFERROR(INDEX('info Grid'!G$2:G$33,SMALL(IF('info Grid'!$A$2:$A$33&lt;&gt;0,ROW('info Grid'!A$2:A$33)-ROW('info Grid'!A$2)+1),ROWS('info Grid'!A$2:A8))),"")</f>
        <v/>
      </c>
    </row>
    <row r="6" spans="1:101" x14ac:dyDescent="0.25">
      <c r="A6" s="18" t="s">
        <v>101</v>
      </c>
      <c r="B6" s="18" t="s">
        <v>101</v>
      </c>
      <c r="C6" s="18"/>
      <c r="D6" s="18" t="s">
        <v>101</v>
      </c>
      <c r="E6" s="39" t="s">
        <v>101</v>
      </c>
      <c r="F6" s="18"/>
      <c r="G6" s="18" t="s">
        <v>101</v>
      </c>
      <c r="H6" s="18"/>
      <c r="I6" s="18" t="s">
        <v>101</v>
      </c>
      <c r="J6" s="18"/>
      <c r="K6" s="18"/>
      <c r="L6" s="18"/>
      <c r="M6" s="18"/>
      <c r="N6" s="18"/>
      <c r="O6" s="18"/>
      <c r="P6" s="18"/>
      <c r="Q6" s="18"/>
      <c r="R6" s="18"/>
      <c r="S6" s="18"/>
      <c r="T6" s="18" t="s">
        <v>101</v>
      </c>
      <c r="U6" s="18" t="s">
        <v>101</v>
      </c>
      <c r="BZ6" s="68" t="str">
        <f>IF(CE6&lt;&gt;"",8,"")</f>
        <v/>
      </c>
      <c r="CA6" s="68" t="str" cm="1">
        <f t="array" ref="CA6">IFERROR(INDEX('info Grid'!E$2:E$33,SMALL(IF('info Grid'!$A$2:$A$33&lt;&gt;0,ROW('info Grid'!A$2:A$33)-ROW('info Grid'!A$2)+1),ROWS('info Grid'!A$2:A9))),"")</f>
        <v/>
      </c>
      <c r="CC6" s="69" t="str">
        <f t="array" ref="CC6">IFERROR(INDEX('info Grid'!C$2:C$33,SMALL(IF('info Grid'!$A$2:$A$33&lt;&gt;0,ROW('info Grid'!A$2:A$33)-ROW('info Grid'!A$2)+1),ROWS('info Grid'!A$2:A9))),"")</f>
        <v/>
      </c>
      <c r="CD6" s="68" t="str" cm="1">
        <f t="array" ref="CD6">IFERROR(INDEX('info Grid'!D$2:D$33,SMALL(IF('info Grid'!$A$2:$A$33&lt;&gt;0,ROW('info Grid'!A$2:A$33)-ROW('info Grid'!A$2)+1),ROWS('info Grid'!A$2:A9))),"")</f>
        <v/>
      </c>
      <c r="CE6" s="70" t="str" cm="1">
        <f t="array" ref="CE6">IFERROR(INDEX('info Grid'!A$2:A$33,SMALL(IF('info Grid'!$A$2:$A$33&lt;&gt;0,ROW('info Grid'!A$2:A$33)-ROW('info Grid'!A$2)+1),ROWS('info Grid'!A$2:A9))),"")</f>
        <v/>
      </c>
      <c r="CG6" s="68" t="str" cm="1">
        <f t="array" ref="CG6">IFERROR(INDEX('info Grid'!B$2:B$33,SMALL(IF('info Grid'!$A$2:$A$33&lt;&gt;0,ROW('info Grid'!A$2:A$33)-ROW('info Grid'!A$2)+1),ROWS('info Grid'!B$2:B9))),"")</f>
        <v/>
      </c>
      <c r="CI6" s="68" t="str">
        <f t="array" ref="CI6">IFERROR(INDEX('info Grid'!$I$2:$I$33,SMALL(IF('info Grid'!$A$2:$A$33&lt;&gt;0,ROW('info Grid'!A$2:A$33)-ROW('info Grid'!A$2)+1),ROWS('info Grid'!A$2:A9))),"")</f>
        <v/>
      </c>
      <c r="CT6" s="68" t="str" cm="1">
        <f t="array" ref="CT6">IFERROR(INDEX('info Grid'!F$2:F$33,SMALL(IF('info Grid'!$A$2:$A$33&lt;&gt;0,ROW('info Grid'!A$2:A$33)-ROW('info Grid'!A$2)+1),ROWS('info Grid'!A$2:A9))),"")</f>
        <v/>
      </c>
      <c r="CU6" s="68" t="str" cm="1">
        <f t="array" ref="CU6">IFERROR(INDEX('info Grid'!G$2:G$33,SMALL(IF('info Grid'!$A$2:$A$33&lt;&gt;0,ROW('info Grid'!A$2:A$33)-ROW('info Grid'!A$2)+1),ROWS('info Grid'!A$2:A9))),"")</f>
        <v/>
      </c>
    </row>
    <row r="7" spans="1:101" x14ac:dyDescent="0.25">
      <c r="A7" s="18" t="s">
        <v>101</v>
      </c>
      <c r="B7" s="18" t="s">
        <v>101</v>
      </c>
      <c r="C7" s="18"/>
      <c r="D7" s="18" t="s">
        <v>101</v>
      </c>
      <c r="E7" s="39" t="s">
        <v>101</v>
      </c>
      <c r="F7" s="18"/>
      <c r="G7" s="18" t="s">
        <v>101</v>
      </c>
      <c r="H7" s="18"/>
      <c r="I7" s="18" t="s">
        <v>101</v>
      </c>
      <c r="J7" s="18"/>
      <c r="K7" s="18"/>
      <c r="L7" s="18"/>
      <c r="M7" s="18"/>
      <c r="N7" s="18"/>
      <c r="O7" s="18"/>
      <c r="P7" s="18"/>
      <c r="Q7" s="18"/>
      <c r="R7" s="18"/>
      <c r="S7" s="18"/>
      <c r="T7" s="18" t="s">
        <v>101</v>
      </c>
      <c r="U7" s="18" t="s">
        <v>101</v>
      </c>
      <c r="BZ7" s="68" t="str">
        <f>IF(CE7&lt;&gt;"",9,"")</f>
        <v/>
      </c>
      <c r="CA7" s="68" t="str" cm="1">
        <f t="array" ref="CA7">IFERROR(INDEX('info Grid'!E$2:E$33,SMALL(IF('info Grid'!$A$2:$A$33&lt;&gt;0,ROW('info Grid'!A$2:A$33)-ROW('info Grid'!A$2)+1),ROWS('info Grid'!A$2:A10))),"")</f>
        <v/>
      </c>
      <c r="CC7" s="69" t="str">
        <f t="array" ref="CC7">IFERROR(INDEX('info Grid'!C$2:C$33,SMALL(IF('info Grid'!$A$2:$A$33&lt;&gt;0,ROW('info Grid'!A$2:A$33)-ROW('info Grid'!A$2)+1),ROWS('info Grid'!A$2:A10))),"")</f>
        <v/>
      </c>
      <c r="CD7" s="68" t="str" cm="1">
        <f t="array" ref="CD7">IFERROR(INDEX('info Grid'!D$2:D$33,SMALL(IF('info Grid'!$A$2:$A$33&lt;&gt;0,ROW('info Grid'!A$2:A$33)-ROW('info Grid'!A$2)+1),ROWS('info Grid'!A$2:A10))),"")</f>
        <v/>
      </c>
      <c r="CE7" s="70" t="str" cm="1">
        <f t="array" ref="CE7">IFERROR(INDEX('info Grid'!A$2:A$33,SMALL(IF('info Grid'!$A$2:$A$33&lt;&gt;0,ROW('info Grid'!A$2:A$33)-ROW('info Grid'!A$2)+1),ROWS('info Grid'!A$2:A10))),"")</f>
        <v/>
      </c>
      <c r="CG7" s="68" t="str" cm="1">
        <f t="array" ref="CG7">IFERROR(INDEX('info Grid'!B$2:B$33,SMALL(IF('info Grid'!$A$2:$A$33&lt;&gt;0,ROW('info Grid'!A$2:A$33)-ROW('info Grid'!A$2)+1),ROWS('info Grid'!B$2:B10))),"")</f>
        <v/>
      </c>
      <c r="CI7" s="68" t="str">
        <f t="array" ref="CI7">IFERROR(INDEX('info Grid'!$I$2:$I$33,SMALL(IF('info Grid'!$A$2:$A$33&lt;&gt;0,ROW('info Grid'!A$2:A$33)-ROW('info Grid'!A$2)+1),ROWS('info Grid'!A$2:A10))),"")</f>
        <v/>
      </c>
      <c r="CT7" s="68" t="str" cm="1">
        <f t="array" ref="CT7">IFERROR(INDEX('info Grid'!F$2:F$33,SMALL(IF('info Grid'!$A$2:$A$33&lt;&gt;0,ROW('info Grid'!A$2:A$33)-ROW('info Grid'!A$2)+1),ROWS('info Grid'!A$2:A10))),"")</f>
        <v/>
      </c>
      <c r="CU7" s="68" t="str" cm="1">
        <f t="array" ref="CU7">IFERROR(INDEX('info Grid'!G$2:G$33,SMALL(IF('info Grid'!$A$2:$A$33&lt;&gt;0,ROW('info Grid'!A$2:A$33)-ROW('info Grid'!A$2)+1),ROWS('info Grid'!A$2:A10))),"")</f>
        <v/>
      </c>
    </row>
    <row r="8" spans="1:101" x14ac:dyDescent="0.25">
      <c r="A8" s="18" t="s">
        <v>101</v>
      </c>
      <c r="B8" s="18" t="s">
        <v>101</v>
      </c>
      <c r="C8" s="18"/>
      <c r="D8" s="18" t="s">
        <v>101</v>
      </c>
      <c r="E8" s="39" t="s">
        <v>101</v>
      </c>
      <c r="F8" s="18"/>
      <c r="G8" s="18" t="s">
        <v>101</v>
      </c>
      <c r="H8" s="18"/>
      <c r="I8" s="18" t="s">
        <v>101</v>
      </c>
      <c r="J8" s="18"/>
      <c r="K8" s="18"/>
      <c r="L8" s="18"/>
      <c r="M8" s="18"/>
      <c r="N8" s="18"/>
      <c r="O8" s="18"/>
      <c r="P8" s="18"/>
      <c r="Q8" s="18"/>
      <c r="R8" s="18"/>
      <c r="S8" s="18"/>
      <c r="T8" s="18" t="s">
        <v>101</v>
      </c>
      <c r="U8" s="18" t="s">
        <v>101</v>
      </c>
      <c r="BZ8" s="68" t="str">
        <f>IF(CE8&lt;&gt;"",10,"")</f>
        <v/>
      </c>
      <c r="CA8" s="68" t="str" cm="1">
        <f t="array" ref="CA8">IFERROR(INDEX('info Grid'!E$2:E$33,SMALL(IF('info Grid'!$A$2:$A$33&lt;&gt;0,ROW('info Grid'!A$2:A$33)-ROW('info Grid'!A$2)+1),ROWS('info Grid'!A$2:A11))),"")</f>
        <v/>
      </c>
      <c r="CC8" s="69" t="str">
        <f t="array" ref="CC8">IFERROR(INDEX('info Grid'!C$2:C$33,SMALL(IF('info Grid'!$A$2:$A$33&lt;&gt;0,ROW('info Grid'!A$2:A$33)-ROW('info Grid'!A$2)+1),ROWS('info Grid'!A$2:A11))),"")</f>
        <v/>
      </c>
      <c r="CD8" s="68" t="str" cm="1">
        <f t="array" ref="CD8">IFERROR(INDEX('info Grid'!D$2:D$33,SMALL(IF('info Grid'!$A$2:$A$33&lt;&gt;0,ROW('info Grid'!A$2:A$33)-ROW('info Grid'!A$2)+1),ROWS('info Grid'!A$2:A11))),"")</f>
        <v/>
      </c>
      <c r="CE8" s="70" t="str" cm="1">
        <f t="array" ref="CE8">IFERROR(INDEX('info Grid'!A$2:A$33,SMALL(IF('info Grid'!$A$2:$A$33&lt;&gt;0,ROW('info Grid'!A$2:A$33)-ROW('info Grid'!A$2)+1),ROWS('info Grid'!A$2:A11))),"")</f>
        <v/>
      </c>
      <c r="CG8" s="68" t="str" cm="1">
        <f t="array" ref="CG8">IFERROR(INDEX('info Grid'!B$2:B$33,SMALL(IF('info Grid'!$A$2:$A$33&lt;&gt;0,ROW('info Grid'!A$2:A$33)-ROW('info Grid'!A$2)+1),ROWS('info Grid'!B$2:B11))),"")</f>
        <v/>
      </c>
      <c r="CI8" s="68" t="str">
        <f t="array" ref="CI8">IFERROR(INDEX('info Grid'!$I$2:$I$33,SMALL(IF('info Grid'!$A$2:$A$33&lt;&gt;0,ROW('info Grid'!A$2:A$33)-ROW('info Grid'!A$2)+1),ROWS('info Grid'!A$2:A11))),"")</f>
        <v/>
      </c>
      <c r="CT8" s="68" t="str" cm="1">
        <f t="array" ref="CT8">IFERROR(INDEX('info Grid'!F$2:F$33,SMALL(IF('info Grid'!$A$2:$A$33&lt;&gt;0,ROW('info Grid'!A$2:A$33)-ROW('info Grid'!A$2)+1),ROWS('info Grid'!A$2:A11))),"")</f>
        <v/>
      </c>
      <c r="CU8" s="68" t="str" cm="1">
        <f t="array" ref="CU8">IFERROR(INDEX('info Grid'!G$2:G$33,SMALL(IF('info Grid'!$A$2:$A$33&lt;&gt;0,ROW('info Grid'!A$2:A$33)-ROW('info Grid'!A$2)+1),ROWS('info Grid'!A$2:A11))),"")</f>
        <v/>
      </c>
    </row>
    <row r="9" spans="1:101" x14ac:dyDescent="0.25">
      <c r="A9" s="18" t="s">
        <v>101</v>
      </c>
      <c r="B9" s="18" t="s">
        <v>101</v>
      </c>
      <c r="C9" s="18"/>
      <c r="D9" s="18" t="s">
        <v>101</v>
      </c>
      <c r="E9" s="39" t="s">
        <v>101</v>
      </c>
      <c r="F9" s="18"/>
      <c r="G9" s="18" t="s">
        <v>101</v>
      </c>
      <c r="H9" s="18"/>
      <c r="I9" s="18" t="s">
        <v>101</v>
      </c>
      <c r="J9" s="18"/>
      <c r="K9" s="18"/>
      <c r="L9" s="18"/>
      <c r="M9" s="18"/>
      <c r="N9" s="18"/>
      <c r="O9" s="18"/>
      <c r="P9" s="18"/>
      <c r="Q9" s="18"/>
      <c r="R9" s="18"/>
      <c r="S9" s="18"/>
      <c r="T9" s="18" t="s">
        <v>101</v>
      </c>
      <c r="U9" s="18" t="s">
        <v>101</v>
      </c>
      <c r="BZ9" s="68" t="str">
        <f>IF(CE9&lt;&gt;"",11,"")</f>
        <v/>
      </c>
      <c r="CA9" s="68" t="str" cm="1">
        <f t="array" ref="CA9">IFERROR(INDEX('info Grid'!E$2:E$33,SMALL(IF('info Grid'!$A$2:$A$33&lt;&gt;0,ROW('info Grid'!A$2:A$33)-ROW('info Grid'!A$2)+1),ROWS('info Grid'!A$2:A12))),"")</f>
        <v/>
      </c>
      <c r="CC9" s="69" t="str">
        <f t="array" ref="CC9">IFERROR(INDEX('info Grid'!C$2:C$33,SMALL(IF('info Grid'!$A$2:$A$33&lt;&gt;0,ROW('info Grid'!A$2:A$33)-ROW('info Grid'!A$2)+1),ROWS('info Grid'!A$2:A12))),"")</f>
        <v/>
      </c>
      <c r="CD9" s="68" t="str" cm="1">
        <f t="array" ref="CD9">IFERROR(INDEX('info Grid'!D$2:D$33,SMALL(IF('info Grid'!$A$2:$A$33&lt;&gt;0,ROW('info Grid'!A$2:A$33)-ROW('info Grid'!A$2)+1),ROWS('info Grid'!A$2:A12))),"")</f>
        <v/>
      </c>
      <c r="CE9" s="70" t="str" cm="1">
        <f t="array" ref="CE9">IFERROR(INDEX('info Grid'!A$2:A$33,SMALL(IF('info Grid'!$A$2:$A$33&lt;&gt;0,ROW('info Grid'!A$2:A$33)-ROW('info Grid'!A$2)+1),ROWS('info Grid'!A$2:A12))),"")</f>
        <v/>
      </c>
      <c r="CG9" s="68" t="str" cm="1">
        <f t="array" ref="CG9">IFERROR(INDEX('info Grid'!B$2:B$33,SMALL(IF('info Grid'!$A$2:$A$33&lt;&gt;0,ROW('info Grid'!A$2:A$33)-ROW('info Grid'!A$2)+1),ROWS('info Grid'!B$2:B12))),"")</f>
        <v/>
      </c>
      <c r="CI9" s="68" t="str">
        <f t="array" ref="CI9">IFERROR(INDEX('info Grid'!$I$2:$I$33,SMALL(IF('info Grid'!$A$2:$A$33&lt;&gt;0,ROW('info Grid'!A$2:A$33)-ROW('info Grid'!A$2)+1),ROWS('info Grid'!A$2:A12))),"")</f>
        <v/>
      </c>
      <c r="CT9" s="68" t="str" cm="1">
        <f t="array" ref="CT9">IFERROR(INDEX('info Grid'!F$2:F$33,SMALL(IF('info Grid'!$A$2:$A$33&lt;&gt;0,ROW('info Grid'!A$2:A$33)-ROW('info Grid'!A$2)+1),ROWS('info Grid'!A$2:A12))),"")</f>
        <v/>
      </c>
      <c r="CU9" s="68" t="str" cm="1">
        <f t="array" ref="CU9">IFERROR(INDEX('info Grid'!G$2:G$33,SMALL(IF('info Grid'!$A$2:$A$33&lt;&gt;0,ROW('info Grid'!A$2:A$33)-ROW('info Grid'!A$2)+1),ROWS('info Grid'!A$2:A12))),"")</f>
        <v/>
      </c>
    </row>
    <row r="10" spans="1:101" x14ac:dyDescent="0.25">
      <c r="A10" s="18" t="s">
        <v>101</v>
      </c>
      <c r="B10" s="18" t="s">
        <v>101</v>
      </c>
      <c r="C10" s="18"/>
      <c r="D10" s="18" t="s">
        <v>101</v>
      </c>
      <c r="E10" s="39" t="s">
        <v>101</v>
      </c>
      <c r="F10" s="18"/>
      <c r="G10" s="18" t="s">
        <v>101</v>
      </c>
      <c r="H10" s="18"/>
      <c r="I10" s="18" t="s">
        <v>101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 t="s">
        <v>101</v>
      </c>
      <c r="U10" s="18" t="s">
        <v>101</v>
      </c>
      <c r="BZ10" s="68" t="str">
        <f>IF(CE10&lt;&gt;"",12,"")</f>
        <v/>
      </c>
      <c r="CA10" s="68" t="str" cm="1">
        <f t="array" ref="CA10">IFERROR(INDEX('info Grid'!E$2:E$33,SMALL(IF('info Grid'!$A$2:$A$33&lt;&gt;0,ROW('info Grid'!A$2:A$33)-ROW('info Grid'!A$2)+1),ROWS('info Grid'!A$2:A13))),"")</f>
        <v/>
      </c>
      <c r="CC10" s="69" t="str">
        <f t="array" ref="CC10">IFERROR(INDEX('info Grid'!C$2:C$33,SMALL(IF('info Grid'!$A$2:$A$33&lt;&gt;0,ROW('info Grid'!A$2:A$33)-ROW('info Grid'!A$2)+1),ROWS('info Grid'!A$2:A13))),"")</f>
        <v/>
      </c>
      <c r="CD10" s="68" t="str" cm="1">
        <f t="array" ref="CD10">IFERROR(INDEX('info Grid'!D$2:D$33,SMALL(IF('info Grid'!$A$2:$A$33&lt;&gt;0,ROW('info Grid'!A$2:A$33)-ROW('info Grid'!A$2)+1),ROWS('info Grid'!A$2:A13))),"")</f>
        <v/>
      </c>
      <c r="CE10" s="70" t="str" cm="1">
        <f t="array" ref="CE10">IFERROR(INDEX('info Grid'!A$2:A$33,SMALL(IF('info Grid'!$A$2:$A$33&lt;&gt;0,ROW('info Grid'!A$2:A$33)-ROW('info Grid'!A$2)+1),ROWS('info Grid'!A$2:A13))),"")</f>
        <v/>
      </c>
      <c r="CG10" s="68" t="str" cm="1">
        <f t="array" ref="CG10">IFERROR(INDEX('info Grid'!B$2:B$33,SMALL(IF('info Grid'!$A$2:$A$33&lt;&gt;0,ROW('info Grid'!A$2:A$33)-ROW('info Grid'!A$2)+1),ROWS('info Grid'!B$2:B13))),"")</f>
        <v/>
      </c>
      <c r="CI10" s="68" t="str">
        <f t="array" ref="CI10">IFERROR(INDEX('info Grid'!$I$2:$I$33,SMALL(IF('info Grid'!$A$2:$A$33&lt;&gt;0,ROW('info Grid'!A$2:A$33)-ROW('info Grid'!A$2)+1),ROWS('info Grid'!A$2:A13))),"")</f>
        <v/>
      </c>
      <c r="CT10" s="68" t="str" cm="1">
        <f t="array" ref="CT10">IFERROR(INDEX('info Grid'!F$2:F$33,SMALL(IF('info Grid'!$A$2:$A$33&lt;&gt;0,ROW('info Grid'!A$2:A$33)-ROW('info Grid'!A$2)+1),ROWS('info Grid'!A$2:A13))),"")</f>
        <v/>
      </c>
      <c r="CU10" s="68" t="str" cm="1">
        <f t="array" ref="CU10">IFERROR(INDEX('info Grid'!G$2:G$33,SMALL(IF('info Grid'!$A$2:$A$33&lt;&gt;0,ROW('info Grid'!A$2:A$33)-ROW('info Grid'!A$2)+1),ROWS('info Grid'!A$2:A13))),"")</f>
        <v/>
      </c>
    </row>
    <row r="11" spans="1:101" x14ac:dyDescent="0.25">
      <c r="A11" s="18" t="s">
        <v>101</v>
      </c>
      <c r="B11" s="18" t="s">
        <v>101</v>
      </c>
      <c r="C11" s="18"/>
      <c r="D11" s="18" t="s">
        <v>101</v>
      </c>
      <c r="E11" s="39" t="s">
        <v>101</v>
      </c>
      <c r="F11" s="18"/>
      <c r="G11" s="18" t="s">
        <v>101</v>
      </c>
      <c r="H11" s="18"/>
      <c r="I11" s="18" t="s">
        <v>101</v>
      </c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 t="s">
        <v>101</v>
      </c>
      <c r="U11" s="18" t="s">
        <v>101</v>
      </c>
      <c r="BZ11" s="68" t="str">
        <f>IF(CE11&lt;&gt;"",13,"")</f>
        <v/>
      </c>
      <c r="CA11" s="68" t="str" cm="1">
        <f t="array" ref="CA11">IFERROR(INDEX('info Grid'!E$2:E$33,SMALL(IF('info Grid'!$A$2:$A$33&lt;&gt;0,ROW('info Grid'!A$2:A$33)-ROW('info Grid'!A$2)+1),ROWS('info Grid'!A$2:A14))),"")</f>
        <v/>
      </c>
      <c r="CC11" s="69" t="str">
        <f t="array" ref="CC11">IFERROR(INDEX('info Grid'!C$2:C$33,SMALL(IF('info Grid'!$A$2:$A$33&lt;&gt;0,ROW('info Grid'!A$2:A$33)-ROW('info Grid'!A$2)+1),ROWS('info Grid'!A$2:A14))),"")</f>
        <v/>
      </c>
      <c r="CD11" s="68" t="str" cm="1">
        <f t="array" ref="CD11">IFERROR(INDEX('info Grid'!D$2:D$33,SMALL(IF('info Grid'!$A$2:$A$33&lt;&gt;0,ROW('info Grid'!A$2:A$33)-ROW('info Grid'!A$2)+1),ROWS('info Grid'!A$2:A14))),"")</f>
        <v/>
      </c>
      <c r="CE11" s="70" t="str" cm="1">
        <f t="array" ref="CE11">IFERROR(INDEX('info Grid'!A$2:A$33,SMALL(IF('info Grid'!$A$2:$A$33&lt;&gt;0,ROW('info Grid'!A$2:A$33)-ROW('info Grid'!A$2)+1),ROWS('info Grid'!A$2:A14))),"")</f>
        <v/>
      </c>
      <c r="CG11" s="68" t="str" cm="1">
        <f t="array" ref="CG11">IFERROR(INDEX('info Grid'!B$2:B$33,SMALL(IF('info Grid'!$A$2:$A$33&lt;&gt;0,ROW('info Grid'!A$2:A$33)-ROW('info Grid'!A$2)+1),ROWS('info Grid'!B$2:B14))),"")</f>
        <v/>
      </c>
      <c r="CI11" s="68" t="str">
        <f t="array" ref="CI11">IFERROR(INDEX('info Grid'!$I$2:$I$33,SMALL(IF('info Grid'!$A$2:$A$33&lt;&gt;0,ROW('info Grid'!A$2:A$33)-ROW('info Grid'!A$2)+1),ROWS('info Grid'!A$2:A14))),"")</f>
        <v/>
      </c>
      <c r="CT11" s="68" t="str" cm="1">
        <f t="array" ref="CT11">IFERROR(INDEX('info Grid'!F$2:F$33,SMALL(IF('info Grid'!$A$2:$A$33&lt;&gt;0,ROW('info Grid'!A$2:A$33)-ROW('info Grid'!A$2)+1),ROWS('info Grid'!A$2:A14))),"")</f>
        <v/>
      </c>
      <c r="CU11" s="68" t="str" cm="1">
        <f t="array" ref="CU11">IFERROR(INDEX('info Grid'!G$2:G$33,SMALL(IF('info Grid'!$A$2:$A$33&lt;&gt;0,ROW('info Grid'!A$2:A$33)-ROW('info Grid'!A$2)+1),ROWS('info Grid'!A$2:A14))),"")</f>
        <v/>
      </c>
    </row>
    <row r="12" spans="1:101" x14ac:dyDescent="0.25">
      <c r="A12" s="18" t="s">
        <v>101</v>
      </c>
      <c r="B12" s="18" t="s">
        <v>101</v>
      </c>
      <c r="C12" s="18"/>
      <c r="D12" s="18" t="s">
        <v>101</v>
      </c>
      <c r="E12" s="39" t="s">
        <v>101</v>
      </c>
      <c r="F12" s="18"/>
      <c r="G12" s="18" t="s">
        <v>101</v>
      </c>
      <c r="H12" s="18"/>
      <c r="I12" s="18" t="s">
        <v>101</v>
      </c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 t="s">
        <v>101</v>
      </c>
      <c r="U12" s="18" t="s">
        <v>101</v>
      </c>
      <c r="BZ12" s="68" t="str">
        <f>IF(CE12&lt;&gt;"",14,"")</f>
        <v/>
      </c>
      <c r="CA12" s="68" t="str" cm="1">
        <f t="array" ref="CA12">IFERROR(INDEX('info Grid'!E$2:E$33,SMALL(IF('info Grid'!$A$2:$A$33&lt;&gt;0,ROW('info Grid'!A$2:A$33)-ROW('info Grid'!A$2)+1),ROWS('info Grid'!A$2:A15))),"")</f>
        <v/>
      </c>
      <c r="CC12" s="69" t="str">
        <f t="array" ref="CC12">IFERROR(INDEX('info Grid'!C$2:C$33,SMALL(IF('info Grid'!$A$2:$A$33&lt;&gt;0,ROW('info Grid'!A$2:A$33)-ROW('info Grid'!A$2)+1),ROWS('info Grid'!A$2:A15))),"")</f>
        <v/>
      </c>
      <c r="CD12" s="68" t="str" cm="1">
        <f t="array" ref="CD12">IFERROR(INDEX('info Grid'!D$2:D$33,SMALL(IF('info Grid'!$A$2:$A$33&lt;&gt;0,ROW('info Grid'!A$2:A$33)-ROW('info Grid'!A$2)+1),ROWS('info Grid'!A$2:A15))),"")</f>
        <v/>
      </c>
      <c r="CE12" s="70" t="str" cm="1">
        <f t="array" ref="CE12">IFERROR(INDEX('info Grid'!A$2:A$33,SMALL(IF('info Grid'!$A$2:$A$33&lt;&gt;0,ROW('info Grid'!A$2:A$33)-ROW('info Grid'!A$2)+1),ROWS('info Grid'!A$2:A15))),"")</f>
        <v/>
      </c>
      <c r="CG12" s="68" t="str" cm="1">
        <f t="array" ref="CG12">IFERROR(INDEX('info Grid'!B$2:B$33,SMALL(IF('info Grid'!$A$2:$A$33&lt;&gt;0,ROW('info Grid'!A$2:A$33)-ROW('info Grid'!A$2)+1),ROWS('info Grid'!B$2:B15))),"")</f>
        <v/>
      </c>
      <c r="CI12" s="68" t="str">
        <f t="array" ref="CI12">IFERROR(INDEX('info Grid'!$I$2:$I$33,SMALL(IF('info Grid'!$A$2:$A$33&lt;&gt;0,ROW('info Grid'!A$2:A$33)-ROW('info Grid'!A$2)+1),ROWS('info Grid'!A$2:A15))),"")</f>
        <v/>
      </c>
      <c r="CT12" s="68" t="str" cm="1">
        <f t="array" ref="CT12">IFERROR(INDEX('info Grid'!F$2:F$33,SMALL(IF('info Grid'!$A$2:$A$33&lt;&gt;0,ROW('info Grid'!A$2:A$33)-ROW('info Grid'!A$2)+1),ROWS('info Grid'!A$2:A15))),"")</f>
        <v/>
      </c>
      <c r="CU12" s="68" t="str" cm="1">
        <f t="array" ref="CU12">IFERROR(INDEX('info Grid'!G$2:G$33,SMALL(IF('info Grid'!$A$2:$A$33&lt;&gt;0,ROW('info Grid'!A$2:A$33)-ROW('info Grid'!A$2)+1),ROWS('info Grid'!A$2:A15))),"")</f>
        <v/>
      </c>
    </row>
    <row r="13" spans="1:101" x14ac:dyDescent="0.25">
      <c r="A13" s="18" t="s">
        <v>101</v>
      </c>
      <c r="B13" s="18" t="s">
        <v>101</v>
      </c>
      <c r="C13" s="18"/>
      <c r="D13" s="18" t="s">
        <v>101</v>
      </c>
      <c r="E13" s="39" t="s">
        <v>101</v>
      </c>
      <c r="F13" s="18"/>
      <c r="G13" s="18" t="s">
        <v>101</v>
      </c>
      <c r="H13" s="18"/>
      <c r="I13" s="18" t="s">
        <v>101</v>
      </c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 t="s">
        <v>101</v>
      </c>
      <c r="U13" s="18" t="s">
        <v>101</v>
      </c>
      <c r="BZ13" s="68" t="str">
        <f>IF(CE13&lt;&gt;"",15,"")</f>
        <v/>
      </c>
      <c r="CA13" s="68" t="str" cm="1">
        <f t="array" ref="CA13">IFERROR(INDEX('info Grid'!E$2:E$33,SMALL(IF('info Grid'!$A$2:$A$33&lt;&gt;0,ROW('info Grid'!A$2:A$33)-ROW('info Grid'!A$2)+1),ROWS('info Grid'!A$2:A16))),"")</f>
        <v/>
      </c>
      <c r="CC13" s="69" t="str">
        <f t="array" ref="CC13">IFERROR(INDEX('info Grid'!C$2:C$33,SMALL(IF('info Grid'!$A$2:$A$33&lt;&gt;0,ROW('info Grid'!A$2:A$33)-ROW('info Grid'!A$2)+1),ROWS('info Grid'!A$2:A16))),"")</f>
        <v/>
      </c>
      <c r="CD13" s="68" t="str" cm="1">
        <f t="array" ref="CD13">IFERROR(INDEX('info Grid'!D$2:D$33,SMALL(IF('info Grid'!$A$2:$A$33&lt;&gt;0,ROW('info Grid'!A$2:A$33)-ROW('info Grid'!A$2)+1),ROWS('info Grid'!A$2:A16))),"")</f>
        <v/>
      </c>
      <c r="CE13" s="70" t="str" cm="1">
        <f t="array" ref="CE13">IFERROR(INDEX('info Grid'!A$2:A$33,SMALL(IF('info Grid'!$A$2:$A$33&lt;&gt;0,ROW('info Grid'!A$2:A$33)-ROW('info Grid'!A$2)+1),ROWS('info Grid'!A$2:A16))),"")</f>
        <v/>
      </c>
      <c r="CG13" s="68" t="str" cm="1">
        <f t="array" ref="CG13">IFERROR(INDEX('info Grid'!B$2:B$33,SMALL(IF('info Grid'!$A$2:$A$33&lt;&gt;0,ROW('info Grid'!A$2:A$33)-ROW('info Grid'!A$2)+1),ROWS('info Grid'!B$2:B16))),"")</f>
        <v/>
      </c>
      <c r="CI13" s="68" t="str">
        <f t="array" ref="CI13">IFERROR(INDEX('info Grid'!$I$2:$I$33,SMALL(IF('info Grid'!$A$2:$A$33&lt;&gt;0,ROW('info Grid'!A$2:A$33)-ROW('info Grid'!A$2)+1),ROWS('info Grid'!A$2:A16))),"")</f>
        <v/>
      </c>
      <c r="CT13" s="68" t="str" cm="1">
        <f t="array" ref="CT13">IFERROR(INDEX('info Grid'!F$2:F$33,SMALL(IF('info Grid'!$A$2:$A$33&lt;&gt;0,ROW('info Grid'!A$2:A$33)-ROW('info Grid'!A$2)+1),ROWS('info Grid'!A$2:A16))),"")</f>
        <v/>
      </c>
      <c r="CU13" s="68" t="str" cm="1">
        <f t="array" ref="CU13">IFERROR(INDEX('info Grid'!G$2:G$33,SMALL(IF('info Grid'!$A$2:$A$33&lt;&gt;0,ROW('info Grid'!A$2:A$33)-ROW('info Grid'!A$2)+1),ROWS('info Grid'!A$2:A16))),"")</f>
        <v/>
      </c>
    </row>
    <row r="14" spans="1:101" x14ac:dyDescent="0.25">
      <c r="A14" s="18" t="s">
        <v>101</v>
      </c>
      <c r="B14" s="18" t="s">
        <v>101</v>
      </c>
      <c r="C14" s="18"/>
      <c r="D14" s="18" t="s">
        <v>101</v>
      </c>
      <c r="E14" s="39" t="s">
        <v>101</v>
      </c>
      <c r="F14" s="18"/>
      <c r="G14" s="18" t="s">
        <v>101</v>
      </c>
      <c r="H14" s="18"/>
      <c r="I14" s="18" t="s">
        <v>101</v>
      </c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 t="s">
        <v>101</v>
      </c>
      <c r="U14" s="18" t="s">
        <v>101</v>
      </c>
      <c r="BZ14" s="68" t="str">
        <f>IF(CE14&lt;&gt;"",16,"")</f>
        <v/>
      </c>
      <c r="CA14" s="68" t="str" cm="1">
        <f t="array" ref="CA14">IFERROR(INDEX('info Grid'!E$2:E$33,SMALL(IF('info Grid'!$A$2:$A$33&lt;&gt;0,ROW('info Grid'!A$2:A$33)-ROW('info Grid'!A$2)+1),ROWS('info Grid'!A$2:A17))),"")</f>
        <v/>
      </c>
      <c r="CC14" s="69" t="str">
        <f t="array" ref="CC14">IFERROR(INDEX('info Grid'!C$2:C$33,SMALL(IF('info Grid'!$A$2:$A$33&lt;&gt;0,ROW('info Grid'!A$2:A$33)-ROW('info Grid'!A$2)+1),ROWS('info Grid'!A$2:A17))),"")</f>
        <v/>
      </c>
      <c r="CD14" s="68" t="str" cm="1">
        <f t="array" ref="CD14">IFERROR(INDEX('info Grid'!D$2:D$33,SMALL(IF('info Grid'!$A$2:$A$33&lt;&gt;0,ROW('info Grid'!A$2:A$33)-ROW('info Grid'!A$2)+1),ROWS('info Grid'!A$2:A17))),"")</f>
        <v/>
      </c>
      <c r="CE14" s="70" t="str" cm="1">
        <f t="array" ref="CE14">IFERROR(INDEX('info Grid'!A$2:A$33,SMALL(IF('info Grid'!$A$2:$A$33&lt;&gt;0,ROW('info Grid'!A$2:A$33)-ROW('info Grid'!A$2)+1),ROWS('info Grid'!A$2:A17))),"")</f>
        <v/>
      </c>
      <c r="CG14" s="68" t="str" cm="1">
        <f t="array" ref="CG14">IFERROR(INDEX('info Grid'!B$2:B$33,SMALL(IF('info Grid'!$A$2:$A$33&lt;&gt;0,ROW('info Grid'!A$2:A$33)-ROW('info Grid'!A$2)+1),ROWS('info Grid'!B$2:B17))),"")</f>
        <v/>
      </c>
      <c r="CI14" s="68" t="str">
        <f t="array" ref="CI14">IFERROR(INDEX('info Grid'!$I$2:$I$33,SMALL(IF('info Grid'!$A$2:$A$33&lt;&gt;0,ROW('info Grid'!A$2:A$33)-ROW('info Grid'!A$2)+1),ROWS('info Grid'!A$2:A17))),"")</f>
        <v/>
      </c>
      <c r="CT14" s="68" t="str" cm="1">
        <f t="array" ref="CT14">IFERROR(INDEX('info Grid'!F$2:F$33,SMALL(IF('info Grid'!$A$2:$A$33&lt;&gt;0,ROW('info Grid'!A$2:A$33)-ROW('info Grid'!A$2)+1),ROWS('info Grid'!A$2:A17))),"")</f>
        <v/>
      </c>
      <c r="CU14" s="68" t="str" cm="1">
        <f t="array" ref="CU14">IFERROR(INDEX('info Grid'!G$2:G$33,SMALL(IF('info Grid'!$A$2:$A$33&lt;&gt;0,ROW('info Grid'!A$2:A$33)-ROW('info Grid'!A$2)+1),ROWS('info Grid'!A$2:A17))),"")</f>
        <v/>
      </c>
    </row>
    <row r="15" spans="1:101" x14ac:dyDescent="0.25">
      <c r="A15" s="18" t="s">
        <v>101</v>
      </c>
      <c r="B15" s="18" t="s">
        <v>101</v>
      </c>
      <c r="C15" s="18"/>
      <c r="D15" s="18" t="s">
        <v>101</v>
      </c>
      <c r="E15" s="39" t="s">
        <v>101</v>
      </c>
      <c r="F15" s="18"/>
      <c r="G15" s="18" t="s">
        <v>101</v>
      </c>
      <c r="H15" s="18"/>
      <c r="I15" s="18" t="s">
        <v>101</v>
      </c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 t="s">
        <v>101</v>
      </c>
      <c r="U15" s="18" t="s">
        <v>101</v>
      </c>
      <c r="BZ15" s="68" t="str">
        <f>IF(CE15&lt;&gt;"",17,"")</f>
        <v/>
      </c>
      <c r="CA15" s="68" t="str" cm="1">
        <f t="array" ref="CA15">IFERROR(INDEX('info Grid'!E$2:E$33,SMALL(IF('info Grid'!$A$2:$A$33&lt;&gt;0,ROW('info Grid'!A$2:A$33)-ROW('info Grid'!A$2)+1),ROWS('info Grid'!A$2:A18))),"")</f>
        <v/>
      </c>
      <c r="CC15" s="69" t="str">
        <f t="array" ref="CC15">IFERROR(INDEX('info Grid'!C$2:C$33,SMALL(IF('info Grid'!$A$2:$A$33&lt;&gt;0,ROW('info Grid'!A$2:A$33)-ROW('info Grid'!A$2)+1),ROWS('info Grid'!A$2:A18))),"")</f>
        <v/>
      </c>
      <c r="CD15" s="68" t="str" cm="1">
        <f t="array" ref="CD15">IFERROR(INDEX('info Grid'!D$2:D$33,SMALL(IF('info Grid'!$A$2:$A$33&lt;&gt;0,ROW('info Grid'!A$2:A$33)-ROW('info Grid'!A$2)+1),ROWS('info Grid'!A$2:A18))),"")</f>
        <v/>
      </c>
      <c r="CE15" s="70" t="str" cm="1">
        <f t="array" ref="CE15">IFERROR(INDEX('info Grid'!A$2:A$33,SMALL(IF('info Grid'!$A$2:$A$33&lt;&gt;0,ROW('info Grid'!A$2:A$33)-ROW('info Grid'!A$2)+1),ROWS('info Grid'!A$2:A18))),"")</f>
        <v/>
      </c>
      <c r="CG15" s="68" t="str" cm="1">
        <f t="array" ref="CG15">IFERROR(INDEX('info Grid'!B$2:B$33,SMALL(IF('info Grid'!$A$2:$A$33&lt;&gt;0,ROW('info Grid'!A$2:A$33)-ROW('info Grid'!A$2)+1),ROWS('info Grid'!B$2:B18))),"")</f>
        <v/>
      </c>
      <c r="CI15" s="68" t="str">
        <f t="array" ref="CI15">IFERROR(INDEX('info Grid'!$I$2:$I$33,SMALL(IF('info Grid'!$A$2:$A$33&lt;&gt;0,ROW('info Grid'!A$2:A$33)-ROW('info Grid'!A$2)+1),ROWS('info Grid'!A$2:A18))),"")</f>
        <v/>
      </c>
      <c r="CT15" s="68" t="str" cm="1">
        <f t="array" ref="CT15">IFERROR(INDEX('info Grid'!F$2:F$33,SMALL(IF('info Grid'!$A$2:$A$33&lt;&gt;0,ROW('info Grid'!A$2:A$33)-ROW('info Grid'!A$2)+1),ROWS('info Grid'!A$2:A18))),"")</f>
        <v/>
      </c>
      <c r="CU15" s="68" t="str" cm="1">
        <f t="array" ref="CU15">IFERROR(INDEX('info Grid'!G$2:G$33,SMALL(IF('info Grid'!$A$2:$A$33&lt;&gt;0,ROW('info Grid'!A$2:A$33)-ROW('info Grid'!A$2)+1),ROWS('info Grid'!A$2:A18))),"")</f>
        <v/>
      </c>
    </row>
    <row r="16" spans="1:101" x14ac:dyDescent="0.25">
      <c r="A16" s="18" t="s">
        <v>101</v>
      </c>
      <c r="B16" s="18" t="s">
        <v>101</v>
      </c>
      <c r="C16" s="18"/>
      <c r="D16" s="18" t="s">
        <v>101</v>
      </c>
      <c r="E16" s="39" t="s">
        <v>101</v>
      </c>
      <c r="F16" s="18"/>
      <c r="G16" s="18" t="s">
        <v>101</v>
      </c>
      <c r="H16" s="18"/>
      <c r="I16" s="18" t="s">
        <v>101</v>
      </c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 t="s">
        <v>101</v>
      </c>
      <c r="U16" s="18" t="s">
        <v>101</v>
      </c>
      <c r="BZ16" s="68" t="str">
        <f>IF(CE16&lt;&gt;"",18,"")</f>
        <v/>
      </c>
      <c r="CA16" s="68" t="str" cm="1">
        <f t="array" ref="CA16">IFERROR(INDEX('info Grid'!E$2:E$33,SMALL(IF('info Grid'!$A$2:$A$33&lt;&gt;0,ROW('info Grid'!A$2:A$33)-ROW('info Grid'!A$2)+1),ROWS('info Grid'!A$2:A19))),"")</f>
        <v/>
      </c>
      <c r="CC16" s="69" t="str">
        <f t="array" ref="CC16">IFERROR(INDEX('info Grid'!C$2:C$33,SMALL(IF('info Grid'!$A$2:$A$33&lt;&gt;0,ROW('info Grid'!A$2:A$33)-ROW('info Grid'!A$2)+1),ROWS('info Grid'!A$2:A19))),"")</f>
        <v/>
      </c>
      <c r="CD16" s="68" t="str" cm="1">
        <f t="array" ref="CD16">IFERROR(INDEX('info Grid'!D$2:D$33,SMALL(IF('info Grid'!$A$2:$A$33&lt;&gt;0,ROW('info Grid'!A$2:A$33)-ROW('info Grid'!A$2)+1),ROWS('info Grid'!A$2:A19))),"")</f>
        <v/>
      </c>
      <c r="CE16" s="70" t="str" cm="1">
        <f t="array" ref="CE16">IFERROR(INDEX('info Grid'!A$2:A$33,SMALL(IF('info Grid'!$A$2:$A$33&lt;&gt;0,ROW('info Grid'!A$2:A$33)-ROW('info Grid'!A$2)+1),ROWS('info Grid'!A$2:A19))),"")</f>
        <v/>
      </c>
      <c r="CG16" s="68" t="str" cm="1">
        <f t="array" ref="CG16">IFERROR(INDEX('info Grid'!B$2:B$33,SMALL(IF('info Grid'!$A$2:$A$33&lt;&gt;0,ROW('info Grid'!A$2:A$33)-ROW('info Grid'!A$2)+1),ROWS('info Grid'!B$2:B19))),"")</f>
        <v/>
      </c>
      <c r="CI16" s="68" t="str">
        <f t="array" ref="CI16">IFERROR(INDEX('info Grid'!$I$2:$I$33,SMALL(IF('info Grid'!$A$2:$A$33&lt;&gt;0,ROW('info Grid'!A$2:A$33)-ROW('info Grid'!A$2)+1),ROWS('info Grid'!A$2:A19))),"")</f>
        <v/>
      </c>
      <c r="CT16" s="68" t="str" cm="1">
        <f t="array" ref="CT16">IFERROR(INDEX('info Grid'!F$2:F$33,SMALL(IF('info Grid'!$A$2:$A$33&lt;&gt;0,ROW('info Grid'!A$2:A$33)-ROW('info Grid'!A$2)+1),ROWS('info Grid'!A$2:A19))),"")</f>
        <v/>
      </c>
      <c r="CU16" s="68" t="str" cm="1">
        <f t="array" ref="CU16">IFERROR(INDEX('info Grid'!G$2:G$33,SMALL(IF('info Grid'!$A$2:$A$33&lt;&gt;0,ROW('info Grid'!A$2:A$33)-ROW('info Grid'!A$2)+1),ROWS('info Grid'!A$2:A19))),"")</f>
        <v/>
      </c>
    </row>
    <row r="17" spans="1:99" x14ac:dyDescent="0.25">
      <c r="A17" s="18" t="s">
        <v>101</v>
      </c>
      <c r="B17" s="18" t="s">
        <v>101</v>
      </c>
      <c r="C17" s="18"/>
      <c r="D17" s="18" t="s">
        <v>101</v>
      </c>
      <c r="E17" s="39" t="s">
        <v>101</v>
      </c>
      <c r="F17" s="18"/>
      <c r="G17" s="18" t="s">
        <v>101</v>
      </c>
      <c r="H17" s="18"/>
      <c r="I17" s="18" t="s">
        <v>101</v>
      </c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 t="s">
        <v>101</v>
      </c>
      <c r="U17" s="18" t="s">
        <v>101</v>
      </c>
      <c r="BZ17" s="68" t="str">
        <f>IF(CE17&lt;&gt;"",19,"")</f>
        <v/>
      </c>
      <c r="CA17" s="68" t="str" cm="1">
        <f t="array" ref="CA17">IFERROR(INDEX('info Grid'!E$2:E$33,SMALL(IF('info Grid'!$A$2:$A$33&lt;&gt;0,ROW('info Grid'!A$2:A$33)-ROW('info Grid'!A$2)+1),ROWS('info Grid'!A$2:A20))),"")</f>
        <v/>
      </c>
      <c r="CC17" s="69" t="str">
        <f t="array" ref="CC17">IFERROR(INDEX('info Grid'!C$2:C$33,SMALL(IF('info Grid'!$A$2:$A$33&lt;&gt;0,ROW('info Grid'!A$2:A$33)-ROW('info Grid'!A$2)+1),ROWS('info Grid'!A$2:A20))),"")</f>
        <v/>
      </c>
      <c r="CD17" s="68" t="str" cm="1">
        <f t="array" ref="CD17">IFERROR(INDEX('info Grid'!D$2:D$33,SMALL(IF('info Grid'!$A$2:$A$33&lt;&gt;0,ROW('info Grid'!A$2:A$33)-ROW('info Grid'!A$2)+1),ROWS('info Grid'!A$2:A20))),"")</f>
        <v/>
      </c>
      <c r="CE17" s="70" t="str" cm="1">
        <f t="array" ref="CE17">IFERROR(INDEX('info Grid'!A$2:A$33,SMALL(IF('info Grid'!$A$2:$A$33&lt;&gt;0,ROW('info Grid'!A$2:A$33)-ROW('info Grid'!A$2)+1),ROWS('info Grid'!A$2:A20))),"")</f>
        <v/>
      </c>
      <c r="CG17" s="68" t="str" cm="1">
        <f t="array" ref="CG17">IFERROR(INDEX('info Grid'!B$2:B$33,SMALL(IF('info Grid'!$A$2:$A$33&lt;&gt;0,ROW('info Grid'!A$2:A$33)-ROW('info Grid'!A$2)+1),ROWS('info Grid'!B$2:B20))),"")</f>
        <v/>
      </c>
      <c r="CI17" s="68" t="str">
        <f t="array" ref="CI17">IFERROR(INDEX('info Grid'!$I$2:$I$33,SMALL(IF('info Grid'!$A$2:$A$33&lt;&gt;0,ROW('info Grid'!A$2:A$33)-ROW('info Grid'!A$2)+1),ROWS('info Grid'!A$2:A20))),"")</f>
        <v/>
      </c>
      <c r="CT17" s="68" t="str" cm="1">
        <f t="array" ref="CT17">IFERROR(INDEX('info Grid'!F$2:F$33,SMALL(IF('info Grid'!$A$2:$A$33&lt;&gt;0,ROW('info Grid'!A$2:A$33)-ROW('info Grid'!A$2)+1),ROWS('info Grid'!A$2:A20))),"")</f>
        <v/>
      </c>
      <c r="CU17" s="68" t="str" cm="1">
        <f t="array" ref="CU17">IFERROR(INDEX('info Grid'!G$2:G$33,SMALL(IF('info Grid'!$A$2:$A$33&lt;&gt;0,ROW('info Grid'!A$2:A$33)-ROW('info Grid'!A$2)+1),ROWS('info Grid'!A$2:A20))),"")</f>
        <v/>
      </c>
    </row>
    <row r="18" spans="1:99" x14ac:dyDescent="0.25">
      <c r="A18" s="18" t="s">
        <v>101</v>
      </c>
      <c r="B18" s="18" t="s">
        <v>101</v>
      </c>
      <c r="C18" s="18"/>
      <c r="D18" s="18" t="s">
        <v>101</v>
      </c>
      <c r="E18" s="39" t="s">
        <v>101</v>
      </c>
      <c r="F18" s="18"/>
      <c r="G18" s="18" t="s">
        <v>101</v>
      </c>
      <c r="H18" s="18"/>
      <c r="I18" s="18" t="s">
        <v>101</v>
      </c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 t="s">
        <v>101</v>
      </c>
      <c r="U18" s="18" t="s">
        <v>101</v>
      </c>
      <c r="BZ18" s="68" t="str">
        <f>IF(CE18&lt;&gt;"",20,"")</f>
        <v/>
      </c>
      <c r="CA18" s="68" t="str" cm="1">
        <f t="array" ref="CA18">IFERROR(INDEX('info Grid'!E$2:E$33,SMALL(IF('info Grid'!$A$2:$A$33&lt;&gt;0,ROW('info Grid'!A$2:A$33)-ROW('info Grid'!A$2)+1),ROWS('info Grid'!A$2:A21))),"")</f>
        <v/>
      </c>
      <c r="CC18" s="69" t="str">
        <f t="array" ref="CC18">IFERROR(INDEX('info Grid'!C$2:C$33,SMALL(IF('info Grid'!$A$2:$A$33&lt;&gt;0,ROW('info Grid'!A$2:A$33)-ROW('info Grid'!A$2)+1),ROWS('info Grid'!A$2:A21))),"")</f>
        <v/>
      </c>
      <c r="CD18" s="68" t="str" cm="1">
        <f t="array" ref="CD18">IFERROR(INDEX('info Grid'!D$2:D$33,SMALL(IF('info Grid'!$A$2:$A$33&lt;&gt;0,ROW('info Grid'!A$2:A$33)-ROW('info Grid'!A$2)+1),ROWS('info Grid'!A$2:A21))),"")</f>
        <v/>
      </c>
      <c r="CE18" s="70" t="str" cm="1">
        <f t="array" ref="CE18">IFERROR(INDEX('info Grid'!A$2:A$33,SMALL(IF('info Grid'!$A$2:$A$33&lt;&gt;0,ROW('info Grid'!A$2:A$33)-ROW('info Grid'!A$2)+1),ROWS('info Grid'!A$2:A21))),"")</f>
        <v/>
      </c>
      <c r="CG18" s="68" t="str" cm="1">
        <f t="array" ref="CG18">IFERROR(INDEX('info Grid'!B$2:B$33,SMALL(IF('info Grid'!$A$2:$A$33&lt;&gt;0,ROW('info Grid'!A$2:A$33)-ROW('info Grid'!A$2)+1),ROWS('info Grid'!B$2:B21))),"")</f>
        <v/>
      </c>
      <c r="CI18" s="68" t="str">
        <f t="array" ref="CI18">IFERROR(INDEX('info Grid'!$I$2:$I$33,SMALL(IF('info Grid'!$A$2:$A$33&lt;&gt;0,ROW('info Grid'!A$2:A$33)-ROW('info Grid'!A$2)+1),ROWS('info Grid'!A$2:A21))),"")</f>
        <v/>
      </c>
      <c r="CT18" s="68" t="str" cm="1">
        <f t="array" ref="CT18">IFERROR(INDEX('info Grid'!F$2:F$33,SMALL(IF('info Grid'!$A$2:$A$33&lt;&gt;0,ROW('info Grid'!A$2:A$33)-ROW('info Grid'!A$2)+1),ROWS('info Grid'!A$2:A21))),"")</f>
        <v/>
      </c>
      <c r="CU18" s="68" t="str" cm="1">
        <f t="array" ref="CU18">IFERROR(INDEX('info Grid'!G$2:G$33,SMALL(IF('info Grid'!$A$2:$A$33&lt;&gt;0,ROW('info Grid'!A$2:A$33)-ROW('info Grid'!A$2)+1),ROWS('info Grid'!A$2:A21))),"")</f>
        <v/>
      </c>
    </row>
    <row r="19" spans="1:99" x14ac:dyDescent="0.25">
      <c r="A19" s="18" t="s">
        <v>101</v>
      </c>
      <c r="B19" s="18" t="s">
        <v>101</v>
      </c>
      <c r="C19" s="18"/>
      <c r="D19" s="18" t="s">
        <v>101</v>
      </c>
      <c r="E19" s="39" t="s">
        <v>101</v>
      </c>
      <c r="F19" s="18"/>
      <c r="G19" s="18" t="s">
        <v>101</v>
      </c>
      <c r="H19" s="18"/>
      <c r="I19" s="18" t="s">
        <v>101</v>
      </c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 t="s">
        <v>101</v>
      </c>
      <c r="U19" s="18" t="s">
        <v>101</v>
      </c>
      <c r="BZ19" s="68" t="str">
        <f>IF(CE19&lt;&gt;"",21,"")</f>
        <v/>
      </c>
      <c r="CA19" s="68" t="str" cm="1">
        <f t="array" ref="CA19">IFERROR(INDEX('info Grid'!E$2:E$33,SMALL(IF('info Grid'!$A$2:$A$33&lt;&gt;0,ROW('info Grid'!A$2:A$33)-ROW('info Grid'!A$2)+1),ROWS('info Grid'!A$2:A22))),"")</f>
        <v/>
      </c>
      <c r="CC19" s="69" t="str">
        <f t="array" ref="CC19">IFERROR(INDEX('info Grid'!C$2:C$33,SMALL(IF('info Grid'!$A$2:$A$33&lt;&gt;0,ROW('info Grid'!A$2:A$33)-ROW('info Grid'!A$2)+1),ROWS('info Grid'!A$2:A22))),"")</f>
        <v/>
      </c>
      <c r="CD19" s="68" t="str" cm="1">
        <f t="array" ref="CD19">IFERROR(INDEX('info Grid'!D$2:D$33,SMALL(IF('info Grid'!$A$2:$A$33&lt;&gt;0,ROW('info Grid'!A$2:A$33)-ROW('info Grid'!A$2)+1),ROWS('info Grid'!A$2:A22))),"")</f>
        <v/>
      </c>
      <c r="CE19" s="70" t="str" cm="1">
        <f t="array" ref="CE19">IFERROR(INDEX('info Grid'!A$2:A$33,SMALL(IF('info Grid'!$A$2:$A$33&lt;&gt;0,ROW('info Grid'!A$2:A$33)-ROW('info Grid'!A$2)+1),ROWS('info Grid'!A$2:A22))),"")</f>
        <v/>
      </c>
      <c r="CG19" s="68" t="str" cm="1">
        <f t="array" ref="CG19">IFERROR(INDEX('info Grid'!B$2:B$33,SMALL(IF('info Grid'!$A$2:$A$33&lt;&gt;0,ROW('info Grid'!A$2:A$33)-ROW('info Grid'!A$2)+1),ROWS('info Grid'!B$2:B22))),"")</f>
        <v/>
      </c>
      <c r="CI19" s="68" t="str">
        <f t="array" ref="CI19">IFERROR(INDEX('info Grid'!$I$2:$I$33,SMALL(IF('info Grid'!$A$2:$A$33&lt;&gt;0,ROW('info Grid'!A$2:A$33)-ROW('info Grid'!A$2)+1),ROWS('info Grid'!A$2:A22))),"")</f>
        <v/>
      </c>
      <c r="CT19" s="68" t="str" cm="1">
        <f t="array" ref="CT19">IFERROR(INDEX('info Grid'!F$2:F$33,SMALL(IF('info Grid'!$A$2:$A$33&lt;&gt;0,ROW('info Grid'!A$2:A$33)-ROW('info Grid'!A$2)+1),ROWS('info Grid'!A$2:A22))),"")</f>
        <v/>
      </c>
      <c r="CU19" s="68" t="str" cm="1">
        <f t="array" ref="CU19">IFERROR(INDEX('info Grid'!G$2:G$33,SMALL(IF('info Grid'!$A$2:$A$33&lt;&gt;0,ROW('info Grid'!A$2:A$33)-ROW('info Grid'!A$2)+1),ROWS('info Grid'!A$2:A22))),"")</f>
        <v/>
      </c>
    </row>
    <row r="20" spans="1:99" x14ac:dyDescent="0.25">
      <c r="A20" s="18" t="s">
        <v>101</v>
      </c>
      <c r="B20" s="18" t="s">
        <v>101</v>
      </c>
      <c r="C20" s="18"/>
      <c r="D20" s="18" t="s">
        <v>101</v>
      </c>
      <c r="E20" s="39" t="s">
        <v>101</v>
      </c>
      <c r="F20" s="18"/>
      <c r="G20" s="18" t="s">
        <v>101</v>
      </c>
      <c r="H20" s="18"/>
      <c r="I20" s="18" t="s">
        <v>101</v>
      </c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 t="s">
        <v>101</v>
      </c>
      <c r="U20" s="18" t="s">
        <v>101</v>
      </c>
      <c r="BZ20" s="68" t="str">
        <f>IF(CE20&lt;&gt;"",22,"")</f>
        <v/>
      </c>
      <c r="CA20" s="68" t="str" cm="1">
        <f t="array" ref="CA20">IFERROR(INDEX('info Grid'!E$2:E$33,SMALL(IF('info Grid'!$A$2:$A$33&lt;&gt;0,ROW('info Grid'!A$2:A$33)-ROW('info Grid'!A$2)+1),ROWS('info Grid'!A$2:A23))),"")</f>
        <v/>
      </c>
      <c r="CC20" s="69" t="str">
        <f t="array" ref="CC20">IFERROR(INDEX('info Grid'!C$2:C$33,SMALL(IF('info Grid'!$A$2:$A$33&lt;&gt;0,ROW('info Grid'!A$2:A$33)-ROW('info Grid'!A$2)+1),ROWS('info Grid'!A$2:A23))),"")</f>
        <v/>
      </c>
      <c r="CD20" s="68" t="str" cm="1">
        <f t="array" ref="CD20">IFERROR(INDEX('info Grid'!D$2:D$33,SMALL(IF('info Grid'!$A$2:$A$33&lt;&gt;0,ROW('info Grid'!A$2:A$33)-ROW('info Grid'!A$2)+1),ROWS('info Grid'!A$2:A23))),"")</f>
        <v/>
      </c>
      <c r="CE20" s="70" t="str" cm="1">
        <f t="array" ref="CE20">IFERROR(INDEX('info Grid'!A$2:A$33,SMALL(IF('info Grid'!$A$2:$A$33&lt;&gt;0,ROW('info Grid'!A$2:A$33)-ROW('info Grid'!A$2)+1),ROWS('info Grid'!A$2:A23))),"")</f>
        <v/>
      </c>
      <c r="CG20" s="68" t="str" cm="1">
        <f t="array" ref="CG20">IFERROR(INDEX('info Grid'!B$2:B$33,SMALL(IF('info Grid'!$A$2:$A$33&lt;&gt;0,ROW('info Grid'!A$2:A$33)-ROW('info Grid'!A$2)+1),ROWS('info Grid'!B$2:B23))),"")</f>
        <v/>
      </c>
      <c r="CI20" s="68" t="str">
        <f t="array" ref="CI20">IFERROR(INDEX('info Grid'!$I$2:$I$33,SMALL(IF('info Grid'!$A$2:$A$33&lt;&gt;0,ROW('info Grid'!A$2:A$33)-ROW('info Grid'!A$2)+1),ROWS('info Grid'!A$2:A23))),"")</f>
        <v/>
      </c>
      <c r="CT20" s="68" t="str" cm="1">
        <f t="array" ref="CT20">IFERROR(INDEX('info Grid'!F$2:F$33,SMALL(IF('info Grid'!$A$2:$A$33&lt;&gt;0,ROW('info Grid'!A$2:A$33)-ROW('info Grid'!A$2)+1),ROWS('info Grid'!A$2:A23))),"")</f>
        <v/>
      </c>
      <c r="CU20" s="68" t="str" cm="1">
        <f t="array" ref="CU20">IFERROR(INDEX('info Grid'!G$2:G$33,SMALL(IF('info Grid'!$A$2:$A$33&lt;&gt;0,ROW('info Grid'!A$2:A$33)-ROW('info Grid'!A$2)+1),ROWS('info Grid'!A$2:A23))),"")</f>
        <v/>
      </c>
    </row>
    <row r="21" spans="1:99" x14ac:dyDescent="0.25">
      <c r="A21" s="18" t="s">
        <v>101</v>
      </c>
      <c r="B21" s="18" t="s">
        <v>101</v>
      </c>
      <c r="C21" s="18"/>
      <c r="D21" s="18" t="s">
        <v>101</v>
      </c>
      <c r="E21" s="39" t="s">
        <v>101</v>
      </c>
      <c r="F21" s="18"/>
      <c r="G21" s="18" t="s">
        <v>101</v>
      </c>
      <c r="H21" s="18"/>
      <c r="I21" s="18" t="s">
        <v>101</v>
      </c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 t="s">
        <v>101</v>
      </c>
      <c r="U21" s="18" t="s">
        <v>101</v>
      </c>
      <c r="BZ21" s="68" t="str">
        <f>IF(CE21&lt;&gt;"",23,"")</f>
        <v/>
      </c>
      <c r="CA21" s="68" t="str" cm="1">
        <f t="array" ref="CA21">IFERROR(INDEX('info Grid'!E$2:E$33,SMALL(IF('info Grid'!$A$2:$A$33&lt;&gt;0,ROW('info Grid'!A$2:A$33)-ROW('info Grid'!A$2)+1),ROWS('info Grid'!A$2:A24))),"")</f>
        <v/>
      </c>
      <c r="CC21" s="69" t="str">
        <f t="array" ref="CC21">IFERROR(INDEX('info Grid'!C$2:C$33,SMALL(IF('info Grid'!$A$2:$A$33&lt;&gt;0,ROW('info Grid'!A$2:A$33)-ROW('info Grid'!A$2)+1),ROWS('info Grid'!A$2:A24))),"")</f>
        <v/>
      </c>
      <c r="CD21" s="68" t="str" cm="1">
        <f t="array" ref="CD21">IFERROR(INDEX('info Grid'!D$2:D$33,SMALL(IF('info Grid'!$A$2:$A$33&lt;&gt;0,ROW('info Grid'!A$2:A$33)-ROW('info Grid'!A$2)+1),ROWS('info Grid'!A$2:A24))),"")</f>
        <v/>
      </c>
      <c r="CE21" s="70" t="str" cm="1">
        <f t="array" ref="CE21">IFERROR(INDEX('info Grid'!A$2:A$33,SMALL(IF('info Grid'!$A$2:$A$33&lt;&gt;0,ROW('info Grid'!A$2:A$33)-ROW('info Grid'!A$2)+1),ROWS('info Grid'!A$2:A24))),"")</f>
        <v/>
      </c>
      <c r="CG21" s="68" t="str" cm="1">
        <f t="array" ref="CG21">IFERROR(INDEX('info Grid'!B$2:B$33,SMALL(IF('info Grid'!$A$2:$A$33&lt;&gt;0,ROW('info Grid'!A$2:A$33)-ROW('info Grid'!A$2)+1),ROWS('info Grid'!B$2:B24))),"")</f>
        <v/>
      </c>
      <c r="CI21" s="68" t="str">
        <f t="array" ref="CI21">IFERROR(INDEX('info Grid'!$I$2:$I$33,SMALL(IF('info Grid'!$A$2:$A$33&lt;&gt;0,ROW('info Grid'!A$2:A$33)-ROW('info Grid'!A$2)+1),ROWS('info Grid'!A$2:A24))),"")</f>
        <v/>
      </c>
      <c r="CT21" s="68" t="str" cm="1">
        <f t="array" ref="CT21">IFERROR(INDEX('info Grid'!F$2:F$33,SMALL(IF('info Grid'!$A$2:$A$33&lt;&gt;0,ROW('info Grid'!A$2:A$33)-ROW('info Grid'!A$2)+1),ROWS('info Grid'!A$2:A24))),"")</f>
        <v/>
      </c>
      <c r="CU21" s="68" t="str" cm="1">
        <f t="array" ref="CU21">IFERROR(INDEX('info Grid'!G$2:G$33,SMALL(IF('info Grid'!$A$2:$A$33&lt;&gt;0,ROW('info Grid'!A$2:A$33)-ROW('info Grid'!A$2)+1),ROWS('info Grid'!A$2:A24))),"")</f>
        <v/>
      </c>
    </row>
    <row r="22" spans="1:99" x14ac:dyDescent="0.25">
      <c r="A22" s="18" t="s">
        <v>101</v>
      </c>
      <c r="B22" s="18" t="s">
        <v>101</v>
      </c>
      <c r="C22" s="18"/>
      <c r="D22" s="18" t="s">
        <v>101</v>
      </c>
      <c r="E22" s="39" t="s">
        <v>101</v>
      </c>
      <c r="F22" s="18"/>
      <c r="G22" s="18" t="s">
        <v>101</v>
      </c>
      <c r="H22" s="18"/>
      <c r="I22" s="18" t="s">
        <v>101</v>
      </c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 t="s">
        <v>101</v>
      </c>
      <c r="U22" s="18" t="s">
        <v>101</v>
      </c>
      <c r="BZ22" s="68" t="str">
        <f>IF(CE22&lt;&gt;"",24,"")</f>
        <v/>
      </c>
      <c r="CA22" s="68" t="str" cm="1">
        <f t="array" ref="CA22">IFERROR(INDEX('info Grid'!E$2:E$33,SMALL(IF('info Grid'!$A$2:$A$33&lt;&gt;0,ROW('info Grid'!A$2:A$33)-ROW('info Grid'!A$2)+1),ROWS('info Grid'!A$2:A25))),"")</f>
        <v/>
      </c>
      <c r="CC22" s="69" t="str">
        <f t="array" ref="CC22">IFERROR(INDEX('info Grid'!C$2:C$33,SMALL(IF('info Grid'!$A$2:$A$33&lt;&gt;0,ROW('info Grid'!A$2:A$33)-ROW('info Grid'!A$2)+1),ROWS('info Grid'!A$2:A25))),"")</f>
        <v/>
      </c>
      <c r="CD22" s="68" t="str" cm="1">
        <f t="array" ref="CD22">IFERROR(INDEX('info Grid'!D$2:D$33,SMALL(IF('info Grid'!$A$2:$A$33&lt;&gt;0,ROW('info Grid'!A$2:A$33)-ROW('info Grid'!A$2)+1),ROWS('info Grid'!A$2:A25))),"")</f>
        <v/>
      </c>
      <c r="CE22" s="70" t="str" cm="1">
        <f t="array" ref="CE22">IFERROR(INDEX('info Grid'!A$2:A$33,SMALL(IF('info Grid'!$A$2:$A$33&lt;&gt;0,ROW('info Grid'!A$2:A$33)-ROW('info Grid'!A$2)+1),ROWS('info Grid'!A$2:A25))),"")</f>
        <v/>
      </c>
      <c r="CG22" s="68" t="str" cm="1">
        <f t="array" ref="CG22">IFERROR(INDEX('info Grid'!B$2:B$33,SMALL(IF('info Grid'!$A$2:$A$33&lt;&gt;0,ROW('info Grid'!A$2:A$33)-ROW('info Grid'!A$2)+1),ROWS('info Grid'!B$2:B25))),"")</f>
        <v/>
      </c>
      <c r="CI22" s="68" t="str">
        <f t="array" ref="CI22">IFERROR(INDEX('info Grid'!$I$2:$I$33,SMALL(IF('info Grid'!$A$2:$A$33&lt;&gt;0,ROW('info Grid'!A$2:A$33)-ROW('info Grid'!A$2)+1),ROWS('info Grid'!A$2:A25))),"")</f>
        <v/>
      </c>
      <c r="CT22" s="68" t="str" cm="1">
        <f t="array" ref="CT22">IFERROR(INDEX('info Grid'!F$2:F$33,SMALL(IF('info Grid'!$A$2:$A$33&lt;&gt;0,ROW('info Grid'!A$2:A$33)-ROW('info Grid'!A$2)+1),ROWS('info Grid'!A$2:A25))),"")</f>
        <v/>
      </c>
      <c r="CU22" s="68" t="str" cm="1">
        <f t="array" ref="CU22">IFERROR(INDEX('info Grid'!G$2:G$33,SMALL(IF('info Grid'!$A$2:$A$33&lt;&gt;0,ROW('info Grid'!A$2:A$33)-ROW('info Grid'!A$2)+1),ROWS('info Grid'!A$2:A25))),"")</f>
        <v/>
      </c>
    </row>
    <row r="23" spans="1:99" x14ac:dyDescent="0.25">
      <c r="A23" s="18" t="s">
        <v>101</v>
      </c>
      <c r="B23" s="18" t="s">
        <v>101</v>
      </c>
      <c r="C23" s="18"/>
      <c r="D23" s="18" t="s">
        <v>101</v>
      </c>
      <c r="E23" s="39" t="s">
        <v>101</v>
      </c>
      <c r="F23" s="18"/>
      <c r="G23" s="18" t="s">
        <v>101</v>
      </c>
      <c r="H23" s="18"/>
      <c r="I23" s="18" t="s">
        <v>101</v>
      </c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 t="s">
        <v>101</v>
      </c>
      <c r="U23" s="18" t="s">
        <v>101</v>
      </c>
      <c r="BZ23" s="68" t="str">
        <f>IF(CE23&lt;&gt;"",25,"")</f>
        <v/>
      </c>
      <c r="CA23" s="68" t="str" cm="1">
        <f t="array" ref="CA23">IFERROR(INDEX('info Grid'!E$2:E$33,SMALL(IF('info Grid'!$A$2:$A$33&lt;&gt;0,ROW('info Grid'!A$2:A$33)-ROW('info Grid'!A$2)+1),ROWS('info Grid'!A$2:A26))),"")</f>
        <v/>
      </c>
      <c r="CC23" s="69" t="str">
        <f t="array" ref="CC23">IFERROR(INDEX('info Grid'!C$2:C$33,SMALL(IF('info Grid'!$A$2:$A$33&lt;&gt;0,ROW('info Grid'!A$2:A$33)-ROW('info Grid'!A$2)+1),ROWS('info Grid'!A$2:A26))),"")</f>
        <v/>
      </c>
      <c r="CD23" s="68" t="str" cm="1">
        <f t="array" ref="CD23">IFERROR(INDEX('info Grid'!D$2:D$33,SMALL(IF('info Grid'!$A$2:$A$33&lt;&gt;0,ROW('info Grid'!A$2:A$33)-ROW('info Grid'!A$2)+1),ROWS('info Grid'!A$2:A26))),"")</f>
        <v/>
      </c>
      <c r="CE23" s="70" t="str" cm="1">
        <f t="array" ref="CE23">IFERROR(INDEX('info Grid'!A$2:A$33,SMALL(IF('info Grid'!$A$2:$A$33&lt;&gt;0,ROW('info Grid'!A$2:A$33)-ROW('info Grid'!A$2)+1),ROWS('info Grid'!A$2:A26))),"")</f>
        <v/>
      </c>
      <c r="CG23" s="68" t="str" cm="1">
        <f t="array" ref="CG23">IFERROR(INDEX('info Grid'!B$2:B$33,SMALL(IF('info Grid'!$A$2:$A$33&lt;&gt;0,ROW('info Grid'!A$2:A$33)-ROW('info Grid'!A$2)+1),ROWS('info Grid'!B$2:B26))),"")</f>
        <v/>
      </c>
      <c r="CI23" s="68" t="str">
        <f t="array" ref="CI23">IFERROR(INDEX('info Grid'!$I$2:$I$33,SMALL(IF('info Grid'!$A$2:$A$33&lt;&gt;0,ROW('info Grid'!A$2:A$33)-ROW('info Grid'!A$2)+1),ROWS('info Grid'!A$2:A26))),"")</f>
        <v/>
      </c>
      <c r="CT23" s="68" t="str" cm="1">
        <f t="array" ref="CT23">IFERROR(INDEX('info Grid'!F$2:F$33,SMALL(IF('info Grid'!$A$2:$A$33&lt;&gt;0,ROW('info Grid'!A$2:A$33)-ROW('info Grid'!A$2)+1),ROWS('info Grid'!A$2:A26))),"")</f>
        <v/>
      </c>
      <c r="CU23" s="68" t="str" cm="1">
        <f t="array" ref="CU23">IFERROR(INDEX('info Grid'!G$2:G$33,SMALL(IF('info Grid'!$A$2:$A$33&lt;&gt;0,ROW('info Grid'!A$2:A$33)-ROW('info Grid'!A$2)+1),ROWS('info Grid'!A$2:A26))),"")</f>
        <v/>
      </c>
    </row>
    <row r="24" spans="1:99" x14ac:dyDescent="0.25">
      <c r="A24" s="18" t="s">
        <v>101</v>
      </c>
      <c r="B24" s="18" t="s">
        <v>101</v>
      </c>
      <c r="C24" s="18"/>
      <c r="D24" s="18" t="s">
        <v>101</v>
      </c>
      <c r="E24" s="39" t="s">
        <v>101</v>
      </c>
      <c r="F24" s="18"/>
      <c r="G24" s="18" t="s">
        <v>101</v>
      </c>
      <c r="H24" s="18"/>
      <c r="I24" s="18" t="s">
        <v>101</v>
      </c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 t="s">
        <v>101</v>
      </c>
      <c r="U24" s="18" t="s">
        <v>101</v>
      </c>
      <c r="BZ24" s="68" t="str">
        <f>IF(CE24&lt;&gt;"",26,"")</f>
        <v/>
      </c>
      <c r="CA24" s="68" t="str" cm="1">
        <f t="array" ref="CA24">IFERROR(INDEX('info Grid'!E$2:E$33,SMALL(IF('info Grid'!$A$2:$A$33&lt;&gt;0,ROW('info Grid'!A$2:A$33)-ROW('info Grid'!A$2)+1),ROWS('info Grid'!A$2:A27))),"")</f>
        <v/>
      </c>
      <c r="CC24" s="69" t="str">
        <f t="array" ref="CC24">IFERROR(INDEX('info Grid'!C$2:C$33,SMALL(IF('info Grid'!$A$2:$A$33&lt;&gt;0,ROW('info Grid'!A$2:A$33)-ROW('info Grid'!A$2)+1),ROWS('info Grid'!A$2:A27))),"")</f>
        <v/>
      </c>
      <c r="CD24" s="68" t="str" cm="1">
        <f t="array" ref="CD24">IFERROR(INDEX('info Grid'!D$2:D$33,SMALL(IF('info Grid'!$A$2:$A$33&lt;&gt;0,ROW('info Grid'!A$2:A$33)-ROW('info Grid'!A$2)+1),ROWS('info Grid'!A$2:A27))),"")</f>
        <v/>
      </c>
      <c r="CE24" s="70" t="str" cm="1">
        <f t="array" ref="CE24">IFERROR(INDEX('info Grid'!A$2:A$33,SMALL(IF('info Grid'!$A$2:$A$33&lt;&gt;0,ROW('info Grid'!A$2:A$33)-ROW('info Grid'!A$2)+1),ROWS('info Grid'!A$2:A27))),"")</f>
        <v/>
      </c>
      <c r="CG24" s="68" t="str" cm="1">
        <f t="array" ref="CG24">IFERROR(INDEX('info Grid'!B$2:B$33,SMALL(IF('info Grid'!$A$2:$A$33&lt;&gt;0,ROW('info Grid'!A$2:A$33)-ROW('info Grid'!A$2)+1),ROWS('info Grid'!B$2:B27))),"")</f>
        <v/>
      </c>
      <c r="CI24" s="68" t="str">
        <f t="array" ref="CI24">IFERROR(INDEX('info Grid'!$I$2:$I$33,SMALL(IF('info Grid'!$A$2:$A$33&lt;&gt;0,ROW('info Grid'!A$2:A$33)-ROW('info Grid'!A$2)+1),ROWS('info Grid'!A$2:A27))),"")</f>
        <v/>
      </c>
      <c r="CT24" s="68" t="str" cm="1">
        <f t="array" ref="CT24">IFERROR(INDEX('info Grid'!F$2:F$33,SMALL(IF('info Grid'!$A$2:$A$33&lt;&gt;0,ROW('info Grid'!A$2:A$33)-ROW('info Grid'!A$2)+1),ROWS('info Grid'!A$2:A27))),"")</f>
        <v/>
      </c>
      <c r="CU24" s="68" t="str" cm="1">
        <f t="array" ref="CU24">IFERROR(INDEX('info Grid'!G$2:G$33,SMALL(IF('info Grid'!$A$2:$A$33&lt;&gt;0,ROW('info Grid'!A$2:A$33)-ROW('info Grid'!A$2)+1),ROWS('info Grid'!A$2:A27))),"")</f>
        <v/>
      </c>
    </row>
    <row r="25" spans="1:99" x14ac:dyDescent="0.25">
      <c r="A25" s="18" t="s">
        <v>101</v>
      </c>
      <c r="B25" s="18" t="s">
        <v>101</v>
      </c>
      <c r="C25" s="18"/>
      <c r="D25" s="18" t="s">
        <v>101</v>
      </c>
      <c r="E25" s="39" t="s">
        <v>101</v>
      </c>
      <c r="F25" s="18"/>
      <c r="G25" s="18" t="s">
        <v>101</v>
      </c>
      <c r="H25" s="18"/>
      <c r="I25" s="18" t="s">
        <v>101</v>
      </c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 t="s">
        <v>101</v>
      </c>
      <c r="U25" s="18" t="s">
        <v>101</v>
      </c>
      <c r="BZ25" s="68" t="str">
        <f>IF(CE25&lt;&gt;"",27,"")</f>
        <v/>
      </c>
      <c r="CA25" s="68" t="str" cm="1">
        <f t="array" ref="CA25">IFERROR(INDEX('info Grid'!E$2:E$33,SMALL(IF('info Grid'!$A$2:$A$33&lt;&gt;0,ROW('info Grid'!A$2:A$33)-ROW('info Grid'!A$2)+1),ROWS('info Grid'!A$2:A28))),"")</f>
        <v/>
      </c>
      <c r="CC25" s="69" t="str">
        <f t="array" ref="CC25">IFERROR(INDEX('info Grid'!C$2:C$33,SMALL(IF('info Grid'!$A$2:$A$33&lt;&gt;0,ROW('info Grid'!A$2:A$33)-ROW('info Grid'!A$2)+1),ROWS('info Grid'!A$2:A28))),"")</f>
        <v/>
      </c>
      <c r="CD25" s="68" t="str" cm="1">
        <f t="array" ref="CD25">IFERROR(INDEX('info Grid'!D$2:D$33,SMALL(IF('info Grid'!$A$2:$A$33&lt;&gt;0,ROW('info Grid'!A$2:A$33)-ROW('info Grid'!A$2)+1),ROWS('info Grid'!A$2:A28))),"")</f>
        <v/>
      </c>
      <c r="CE25" s="70" t="str" cm="1">
        <f t="array" ref="CE25">IFERROR(INDEX('info Grid'!A$2:A$33,SMALL(IF('info Grid'!$A$2:$A$33&lt;&gt;0,ROW('info Grid'!A$2:A$33)-ROW('info Grid'!A$2)+1),ROWS('info Grid'!A$2:A28))),"")</f>
        <v/>
      </c>
      <c r="CG25" s="68" t="str" cm="1">
        <f t="array" ref="CG25">IFERROR(INDEX('info Grid'!B$2:B$33,SMALL(IF('info Grid'!$A$2:$A$33&lt;&gt;0,ROW('info Grid'!A$2:A$33)-ROW('info Grid'!A$2)+1),ROWS('info Grid'!B$2:B28))),"")</f>
        <v/>
      </c>
      <c r="CI25" s="68" t="str">
        <f t="array" ref="CI25">IFERROR(INDEX('info Grid'!$I$2:$I$33,SMALL(IF('info Grid'!$A$2:$A$33&lt;&gt;0,ROW('info Grid'!A$2:A$33)-ROW('info Grid'!A$2)+1),ROWS('info Grid'!A$2:A28))),"")</f>
        <v/>
      </c>
      <c r="CT25" s="68" t="str" cm="1">
        <f t="array" ref="CT25">IFERROR(INDEX('info Grid'!F$2:F$33,SMALL(IF('info Grid'!$A$2:$A$33&lt;&gt;0,ROW('info Grid'!A$2:A$33)-ROW('info Grid'!A$2)+1),ROWS('info Grid'!A$2:A28))),"")</f>
        <v/>
      </c>
      <c r="CU25" s="68" t="str" cm="1">
        <f t="array" ref="CU25">IFERROR(INDEX('info Grid'!G$2:G$33,SMALL(IF('info Grid'!$A$2:$A$33&lt;&gt;0,ROW('info Grid'!A$2:A$33)-ROW('info Grid'!A$2)+1),ROWS('info Grid'!A$2:A28))),"")</f>
        <v/>
      </c>
    </row>
    <row r="26" spans="1:99" x14ac:dyDescent="0.25">
      <c r="A26" s="18" t="s">
        <v>101</v>
      </c>
      <c r="B26" s="18" t="s">
        <v>101</v>
      </c>
      <c r="C26" s="18"/>
      <c r="D26" s="18" t="s">
        <v>101</v>
      </c>
      <c r="E26" s="39" t="s">
        <v>101</v>
      </c>
      <c r="F26" s="18"/>
      <c r="G26" s="18" t="s">
        <v>101</v>
      </c>
      <c r="H26" s="18"/>
      <c r="I26" s="18" t="s">
        <v>101</v>
      </c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 t="s">
        <v>101</v>
      </c>
      <c r="U26" s="18" t="s">
        <v>101</v>
      </c>
      <c r="BZ26" s="68" t="str">
        <f>IF(CE26&lt;&gt;"",28,"")</f>
        <v/>
      </c>
      <c r="CA26" s="68" t="str" cm="1">
        <f t="array" ref="CA26">IFERROR(INDEX('info Grid'!E$2:E$33,SMALL(IF('info Grid'!$A$2:$A$33&lt;&gt;0,ROW('info Grid'!A$2:A$33)-ROW('info Grid'!A$2)+1),ROWS('info Grid'!A$2:A29))),"")</f>
        <v/>
      </c>
      <c r="CC26" s="69" t="str">
        <f t="array" ref="CC26">IFERROR(INDEX('info Grid'!C$2:C$33,SMALL(IF('info Grid'!$A$2:$A$33&lt;&gt;0,ROW('info Grid'!A$2:A$33)-ROW('info Grid'!A$2)+1),ROWS('info Grid'!A$2:A29))),"")</f>
        <v/>
      </c>
      <c r="CD26" s="68" t="str" cm="1">
        <f t="array" ref="CD26">IFERROR(INDEX('info Grid'!D$2:D$33,SMALL(IF('info Grid'!$A$2:$A$33&lt;&gt;0,ROW('info Grid'!A$2:A$33)-ROW('info Grid'!A$2)+1),ROWS('info Grid'!A$2:A29))),"")</f>
        <v/>
      </c>
      <c r="CE26" s="70" t="str" cm="1">
        <f t="array" ref="CE26">IFERROR(INDEX('info Grid'!A$2:A$33,SMALL(IF('info Grid'!$A$2:$A$33&lt;&gt;0,ROW('info Grid'!A$2:A$33)-ROW('info Grid'!A$2)+1),ROWS('info Grid'!A$2:A29))),"")</f>
        <v/>
      </c>
      <c r="CG26" s="68" t="str" cm="1">
        <f t="array" ref="CG26">IFERROR(INDEX('info Grid'!B$2:B$33,SMALL(IF('info Grid'!$A$2:$A$33&lt;&gt;0,ROW('info Grid'!A$2:A$33)-ROW('info Grid'!A$2)+1),ROWS('info Grid'!B$2:B29))),"")</f>
        <v/>
      </c>
      <c r="CI26" s="68" t="str">
        <f t="array" ref="CI26">IFERROR(INDEX('info Grid'!$I$2:$I$33,SMALL(IF('info Grid'!$A$2:$A$33&lt;&gt;0,ROW('info Grid'!A$2:A$33)-ROW('info Grid'!A$2)+1),ROWS('info Grid'!A$2:A29))),"")</f>
        <v/>
      </c>
      <c r="CT26" s="68" t="str" cm="1">
        <f t="array" ref="CT26">IFERROR(INDEX('info Grid'!F$2:F$33,SMALL(IF('info Grid'!$A$2:$A$33&lt;&gt;0,ROW('info Grid'!A$2:A$33)-ROW('info Grid'!A$2)+1),ROWS('info Grid'!A$2:A29))),"")</f>
        <v/>
      </c>
      <c r="CU26" s="68" t="str" cm="1">
        <f t="array" ref="CU26">IFERROR(INDEX('info Grid'!G$2:G$33,SMALL(IF('info Grid'!$A$2:$A$33&lt;&gt;0,ROW('info Grid'!A$2:A$33)-ROW('info Grid'!A$2)+1),ROWS('info Grid'!A$2:A29))),"")</f>
        <v/>
      </c>
    </row>
    <row r="27" spans="1:99" x14ac:dyDescent="0.25">
      <c r="A27" s="18" t="s">
        <v>101</v>
      </c>
      <c r="B27" s="18" t="s">
        <v>101</v>
      </c>
      <c r="C27" s="18"/>
      <c r="D27" s="18" t="s">
        <v>101</v>
      </c>
      <c r="E27" s="39" t="s">
        <v>101</v>
      </c>
      <c r="F27" s="18"/>
      <c r="G27" s="18" t="s">
        <v>101</v>
      </c>
      <c r="H27" s="18"/>
      <c r="I27" s="18" t="s">
        <v>101</v>
      </c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 t="s">
        <v>101</v>
      </c>
      <c r="U27" s="18" t="s">
        <v>101</v>
      </c>
      <c r="BZ27" s="68" t="str">
        <f>IF(CE27&lt;&gt;"",29,"")</f>
        <v/>
      </c>
      <c r="CA27" s="68" t="str" cm="1">
        <f t="array" ref="CA27">IFERROR(INDEX('info Grid'!E$2:E$33,SMALL(IF('info Grid'!$A$2:$A$33&lt;&gt;0,ROW('info Grid'!A$2:A$33)-ROW('info Grid'!A$2)+1),ROWS('info Grid'!A$2:A30))),"")</f>
        <v/>
      </c>
      <c r="CC27" s="69" t="str">
        <f t="array" ref="CC27">IFERROR(INDEX('info Grid'!C$2:C$33,SMALL(IF('info Grid'!$A$2:$A$33&lt;&gt;0,ROW('info Grid'!A$2:A$33)-ROW('info Grid'!A$2)+1),ROWS('info Grid'!A$2:A30))),"")</f>
        <v/>
      </c>
      <c r="CD27" s="68" t="str" cm="1">
        <f t="array" ref="CD27">IFERROR(INDEX('info Grid'!D$2:D$33,SMALL(IF('info Grid'!$A$2:$A$33&lt;&gt;0,ROW('info Grid'!A$2:A$33)-ROW('info Grid'!A$2)+1),ROWS('info Grid'!A$2:A30))),"")</f>
        <v/>
      </c>
      <c r="CE27" s="70" t="str" cm="1">
        <f t="array" ref="CE27">IFERROR(INDEX('info Grid'!A$2:A$33,SMALL(IF('info Grid'!$A$2:$A$33&lt;&gt;0,ROW('info Grid'!A$2:A$33)-ROW('info Grid'!A$2)+1),ROWS('info Grid'!A$2:A30))),"")</f>
        <v/>
      </c>
      <c r="CG27" s="68" t="str" cm="1">
        <f t="array" ref="CG27">IFERROR(INDEX('info Grid'!B$2:B$33,SMALL(IF('info Grid'!$A$2:$A$33&lt;&gt;0,ROW('info Grid'!A$2:A$33)-ROW('info Grid'!A$2)+1),ROWS('info Grid'!B$2:B30))),"")</f>
        <v/>
      </c>
      <c r="CI27" s="68" t="str">
        <f t="array" ref="CI27">IFERROR(INDEX('info Grid'!$I$2:$I$33,SMALL(IF('info Grid'!$A$2:$A$33&lt;&gt;0,ROW('info Grid'!A$2:A$33)-ROW('info Grid'!A$2)+1),ROWS('info Grid'!A$2:A30))),"")</f>
        <v/>
      </c>
      <c r="CT27" s="68" t="str" cm="1">
        <f t="array" ref="CT27">IFERROR(INDEX('info Grid'!F$2:F$33,SMALL(IF('info Grid'!$A$2:$A$33&lt;&gt;0,ROW('info Grid'!A$2:A$33)-ROW('info Grid'!A$2)+1),ROWS('info Grid'!A$2:A30))),"")</f>
        <v/>
      </c>
      <c r="CU27" s="68" t="str" cm="1">
        <f t="array" ref="CU27">IFERROR(INDEX('info Grid'!G$2:G$33,SMALL(IF('info Grid'!$A$2:$A$33&lt;&gt;0,ROW('info Grid'!A$2:A$33)-ROW('info Grid'!A$2)+1),ROWS('info Grid'!A$2:A30))),"")</f>
        <v/>
      </c>
    </row>
    <row r="28" spans="1:99" x14ac:dyDescent="0.25">
      <c r="A28" s="18" t="s">
        <v>101</v>
      </c>
      <c r="B28" s="18" t="s">
        <v>101</v>
      </c>
      <c r="C28" s="18"/>
      <c r="D28" s="18" t="s">
        <v>101</v>
      </c>
      <c r="E28" s="39" t="s">
        <v>101</v>
      </c>
      <c r="F28" s="18"/>
      <c r="G28" s="18" t="s">
        <v>101</v>
      </c>
      <c r="H28" s="18"/>
      <c r="I28" s="18" t="s">
        <v>101</v>
      </c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 t="s">
        <v>101</v>
      </c>
      <c r="U28" s="18" t="s">
        <v>101</v>
      </c>
      <c r="BZ28" s="68" t="str">
        <f>IF(CE28&lt;&gt;"",30,"")</f>
        <v/>
      </c>
      <c r="CA28" s="68" t="str" cm="1">
        <f t="array" ref="CA28">IFERROR(INDEX('info Grid'!E$2:E$33,SMALL(IF('info Grid'!$A$2:$A$33&lt;&gt;0,ROW('info Grid'!A$2:A$33)-ROW('info Grid'!A$2)+1),ROWS('info Grid'!A$2:A31))),"")</f>
        <v/>
      </c>
      <c r="CC28" s="69" t="str">
        <f t="array" ref="CC28">IFERROR(INDEX('info Grid'!C$2:C$33,SMALL(IF('info Grid'!$A$2:$A$33&lt;&gt;0,ROW('info Grid'!A$2:A$33)-ROW('info Grid'!A$2)+1),ROWS('info Grid'!A$2:A31))),"")</f>
        <v/>
      </c>
      <c r="CD28" s="68" t="str" cm="1">
        <f t="array" ref="CD28">IFERROR(INDEX('info Grid'!D$2:D$33,SMALL(IF('info Grid'!$A$2:$A$33&lt;&gt;0,ROW('info Grid'!A$2:A$33)-ROW('info Grid'!A$2)+1),ROWS('info Grid'!A$2:A31))),"")</f>
        <v/>
      </c>
      <c r="CE28" s="70" t="str" cm="1">
        <f t="array" ref="CE28">IFERROR(INDEX('info Grid'!A$2:A$33,SMALL(IF('info Grid'!$A$2:$A$33&lt;&gt;0,ROW('info Grid'!A$2:A$33)-ROW('info Grid'!A$2)+1),ROWS('info Grid'!A$2:A31))),"")</f>
        <v/>
      </c>
      <c r="CG28" s="68" t="str" cm="1">
        <f t="array" ref="CG28">IFERROR(INDEX('info Grid'!B$2:B$33,SMALL(IF('info Grid'!$A$2:$A$33&lt;&gt;0,ROW('info Grid'!A$2:A$33)-ROW('info Grid'!A$2)+1),ROWS('info Grid'!B$2:B31))),"")</f>
        <v/>
      </c>
      <c r="CI28" s="68" t="str">
        <f t="array" ref="CI28">IFERROR(INDEX('info Grid'!$I$2:$I$33,SMALL(IF('info Grid'!$A$2:$A$33&lt;&gt;0,ROW('info Grid'!A$2:A$33)-ROW('info Grid'!A$2)+1),ROWS('info Grid'!A$2:A31))),"")</f>
        <v/>
      </c>
      <c r="CT28" s="68" t="str" cm="1">
        <f t="array" ref="CT28">IFERROR(INDEX('info Grid'!F$2:F$33,SMALL(IF('info Grid'!$A$2:$A$33&lt;&gt;0,ROW('info Grid'!A$2:A$33)-ROW('info Grid'!A$2)+1),ROWS('info Grid'!A$2:A31))),"")</f>
        <v/>
      </c>
      <c r="CU28" s="68" t="str" cm="1">
        <f t="array" ref="CU28">IFERROR(INDEX('info Grid'!G$2:G$33,SMALL(IF('info Grid'!$A$2:$A$33&lt;&gt;0,ROW('info Grid'!A$2:A$33)-ROW('info Grid'!A$2)+1),ROWS('info Grid'!A$2:A31))),"")</f>
        <v/>
      </c>
    </row>
    <row r="29" spans="1:99" x14ac:dyDescent="0.25">
      <c r="A29" s="18" t="s">
        <v>101</v>
      </c>
      <c r="B29" s="18" t="s">
        <v>101</v>
      </c>
      <c r="C29" s="18"/>
      <c r="D29" s="18" t="s">
        <v>101</v>
      </c>
      <c r="E29" s="39" t="s">
        <v>101</v>
      </c>
      <c r="F29" s="18"/>
      <c r="G29" s="18" t="s">
        <v>101</v>
      </c>
      <c r="H29" s="18"/>
      <c r="I29" s="18" t="s">
        <v>101</v>
      </c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 t="s">
        <v>101</v>
      </c>
      <c r="U29" s="18" t="s">
        <v>101</v>
      </c>
      <c r="BZ29" s="68" t="str">
        <f>IF(CE29&lt;&gt;"",31,"")</f>
        <v/>
      </c>
      <c r="CA29" s="68" t="str" cm="1">
        <f t="array" ref="CA29">IFERROR(INDEX('info Grid'!E$2:E$33,SMALL(IF('info Grid'!$A$2:$A$33&lt;&gt;0,ROW('info Grid'!A$2:A$33)-ROW('info Grid'!A$2)+1),ROWS('info Grid'!A$2:A32))),"")</f>
        <v/>
      </c>
      <c r="CC29" s="69" t="str">
        <f t="array" ref="CC29">IFERROR(INDEX('info Grid'!C$2:C$33,SMALL(IF('info Grid'!$A$2:$A$33&lt;&gt;0,ROW('info Grid'!A$2:A$33)-ROW('info Grid'!A$2)+1),ROWS('info Grid'!A$2:A32))),"")</f>
        <v/>
      </c>
      <c r="CD29" s="68" t="str" cm="1">
        <f t="array" ref="CD29">IFERROR(INDEX('info Grid'!D$2:D$33,SMALL(IF('info Grid'!$A$2:$A$33&lt;&gt;0,ROW('info Grid'!A$2:A$33)-ROW('info Grid'!A$2)+1),ROWS('info Grid'!A$2:A32))),"")</f>
        <v/>
      </c>
      <c r="CE29" s="70" t="str" cm="1">
        <f t="array" ref="CE29">IFERROR(INDEX('info Grid'!A$2:A$33,SMALL(IF('info Grid'!$A$2:$A$33&lt;&gt;0,ROW('info Grid'!A$2:A$33)-ROW('info Grid'!A$2)+1),ROWS('info Grid'!A$2:A32))),"")</f>
        <v/>
      </c>
      <c r="CG29" s="68" t="str" cm="1">
        <f t="array" ref="CG29">IFERROR(INDEX('info Grid'!B$2:B$33,SMALL(IF('info Grid'!$A$2:$A$33&lt;&gt;0,ROW('info Grid'!A$2:A$33)-ROW('info Grid'!A$2)+1),ROWS('info Grid'!B$2:B32))),"")</f>
        <v/>
      </c>
      <c r="CI29" s="68" t="str">
        <f t="array" ref="CI29">IFERROR(INDEX('info Grid'!$I$2:$I$33,SMALL(IF('info Grid'!$A$2:$A$33&lt;&gt;0,ROW('info Grid'!A$2:A$33)-ROW('info Grid'!A$2)+1),ROWS('info Grid'!A$2:A32))),"")</f>
        <v/>
      </c>
      <c r="CT29" s="68" t="str" cm="1">
        <f t="array" ref="CT29">IFERROR(INDEX('info Grid'!F$2:F$33,SMALL(IF('info Grid'!$A$2:$A$33&lt;&gt;0,ROW('info Grid'!A$2:A$33)-ROW('info Grid'!A$2)+1),ROWS('info Grid'!A$2:A32))),"")</f>
        <v/>
      </c>
      <c r="CU29" s="68" t="str" cm="1">
        <f t="array" ref="CU29">IFERROR(INDEX('info Grid'!G$2:G$33,SMALL(IF('info Grid'!$A$2:$A$33&lt;&gt;0,ROW('info Grid'!A$2:A$33)-ROW('info Grid'!A$2)+1),ROWS('info Grid'!A$2:A32))),"")</f>
        <v/>
      </c>
    </row>
    <row r="30" spans="1:99" x14ac:dyDescent="0.25">
      <c r="A30" s="18" t="s">
        <v>101</v>
      </c>
      <c r="B30" s="18" t="s">
        <v>101</v>
      </c>
      <c r="C30" s="18"/>
      <c r="D30" s="18" t="s">
        <v>101</v>
      </c>
      <c r="E30" s="39" t="s">
        <v>101</v>
      </c>
      <c r="F30" s="18"/>
      <c r="G30" s="18" t="s">
        <v>101</v>
      </c>
      <c r="H30" s="18"/>
      <c r="I30" s="18" t="s">
        <v>101</v>
      </c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 t="s">
        <v>101</v>
      </c>
      <c r="U30" s="18" t="s">
        <v>101</v>
      </c>
      <c r="BZ30" s="68" t="str">
        <f>IF(CE30&lt;&gt;"",32,"")</f>
        <v/>
      </c>
      <c r="CA30" s="68" t="str" cm="1">
        <f t="array" ref="CA30">IFERROR(INDEX('info Grid'!E$2:E$33,SMALL(IF('info Grid'!$A$2:$A$33&lt;&gt;0,ROW('info Grid'!A$2:A$33)-ROW('info Grid'!A$2)+1),ROWS('info Grid'!A$2:A33))),"")</f>
        <v/>
      </c>
      <c r="CC30" s="69" t="str">
        <f t="array" ref="CC30">IFERROR(INDEX('info Grid'!C$2:C$33,SMALL(IF('info Grid'!$A$2:$A$33&lt;&gt;0,ROW('info Grid'!A$2:A$33)-ROW('info Grid'!A$2)+1),ROWS('info Grid'!A$2:A33))),"")</f>
        <v/>
      </c>
      <c r="CD30" s="68" t="str" cm="1">
        <f t="array" ref="CD30">IFERROR(INDEX('info Grid'!D$2:D$33,SMALL(IF('info Grid'!$A$2:$A$33&lt;&gt;0,ROW('info Grid'!A$2:A$33)-ROW('info Grid'!A$2)+1),ROWS('info Grid'!A$2:A33))),"")</f>
        <v/>
      </c>
      <c r="CE30" s="70" t="str" cm="1">
        <f t="array" ref="CE30">IFERROR(INDEX('info Grid'!A$2:A$33,SMALL(IF('info Grid'!$A$2:$A$33&lt;&gt;0,ROW('info Grid'!A$2:A$33)-ROW('info Grid'!A$2)+1),ROWS('info Grid'!A$2:A33))),"")</f>
        <v/>
      </c>
      <c r="CG30" s="68" t="str" cm="1">
        <f t="array" ref="CG30">IFERROR(INDEX('info Grid'!B$2:B$33,SMALL(IF('info Grid'!$A$2:$A$33&lt;&gt;0,ROW('info Grid'!A$2:A$33)-ROW('info Grid'!A$2)+1),ROWS('info Grid'!B$2:B33))),"")</f>
        <v/>
      </c>
      <c r="CI30" s="68" t="str">
        <f t="array" ref="CI30">IFERROR(INDEX('info Grid'!$I$2:$I$33,SMALL(IF('info Grid'!$A$2:$A$33&lt;&gt;0,ROW('info Grid'!A$2:A$33)-ROW('info Grid'!A$2)+1),ROWS('info Grid'!A$2:A33))),"")</f>
        <v/>
      </c>
      <c r="CT30" s="68" t="str" cm="1">
        <f t="array" ref="CT30">IFERROR(INDEX('info Grid'!F$2:F$33,SMALL(IF('info Grid'!$A$2:$A$33&lt;&gt;0,ROW('info Grid'!A$2:A$33)-ROW('info Grid'!A$2)+1),ROWS('info Grid'!A$2:A33))),"")</f>
        <v/>
      </c>
      <c r="CU30" s="68" t="str" cm="1">
        <f t="array" ref="CU30">IFERROR(INDEX('info Grid'!G$2:G$33,SMALL(IF('info Grid'!$A$2:$A$33&lt;&gt;0,ROW('info Grid'!A$2:A$33)-ROW('info Grid'!A$2)+1),ROWS('info Grid'!A$2:A33))),"")</f>
        <v/>
      </c>
    </row>
    <row r="31" spans="1:99" x14ac:dyDescent="0.25">
      <c r="A31" s="16"/>
      <c r="B31" s="16"/>
      <c r="C31" s="16"/>
      <c r="D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BZ31" s="68" t="str">
        <f>IF(CE31&lt;&gt;"",33,"")</f>
        <v/>
      </c>
      <c r="CA31" s="68" t="str" cm="1">
        <f t="array" ref="CA31">IFERROR(INDEX('info Grid'!E$2:E$33,SMALL(IF('info Grid'!$A$2:$A$33&lt;&gt;0,ROW('info Grid'!A$2:A$33)-ROW('info Grid'!A$2)+1),ROWS('info Grid'!A$2:A34))),"")</f>
        <v/>
      </c>
      <c r="CC31" s="69" t="str">
        <f t="array" ref="CC31">IFERROR(INDEX('info Grid'!C$2:C$33,SMALL(IF('info Grid'!$A$2:$A$33&lt;&gt;0,ROW('info Grid'!A$2:A$33)-ROW('info Grid'!A$2)+1),ROWS('info Grid'!A$2:A34))),"")</f>
        <v/>
      </c>
      <c r="CD31" s="68" t="str" cm="1">
        <f t="array" ref="CD31">IFERROR(INDEX('info Grid'!D$2:D$33,SMALL(IF('info Grid'!$A$2:$A$33&lt;&gt;0,ROW('info Grid'!A$2:A$33)-ROW('info Grid'!A$2)+1),ROWS('info Grid'!A$2:A34))),"")</f>
        <v/>
      </c>
      <c r="CE31" s="70" t="str" cm="1">
        <f t="array" ref="CE31">IFERROR(INDEX('info Grid'!A$2:A$33,SMALL(IF('info Grid'!$A$2:$A$33&lt;&gt;0,ROW('info Grid'!A$2:A$33)-ROW('info Grid'!A$2)+1),ROWS('info Grid'!A$2:A34))),"")</f>
        <v/>
      </c>
      <c r="CG31" s="68" t="str" cm="1">
        <f t="array" ref="CG31">IFERROR(INDEX('info Grid'!B$2:B$33,SMALL(IF('info Grid'!$A$2:$A$33&lt;&gt;0,ROW('info Grid'!A$2:A$33)-ROW('info Grid'!A$2)+1),ROWS('info Grid'!B$2:B34))),"")</f>
        <v/>
      </c>
      <c r="CI31" s="68" t="str">
        <f t="array" ref="CI31">IFERROR(INDEX('info Grid'!$I$2:$I$33,SMALL(IF('info Grid'!$A$2:$A$33&lt;&gt;0,ROW('info Grid'!A$2:A$33)-ROW('info Grid'!A$2)+1),ROWS('info Grid'!A$2:A34))),"")</f>
        <v/>
      </c>
      <c r="CT31" s="68" t="str" cm="1">
        <f t="array" ref="CT31">IFERROR(INDEX('info Grid'!F$2:F$33,SMALL(IF('info Grid'!$A$2:$A$33&lt;&gt;0,ROW('info Grid'!A$2:A$33)-ROW('info Grid'!A$2)+1),ROWS('info Grid'!A$2:A34))),"")</f>
        <v/>
      </c>
      <c r="CU31" s="68" t="str" cm="1">
        <f t="array" ref="CU31">IFERROR(INDEX('info Grid'!G$2:G$33,SMALL(IF('info Grid'!$A$2:$A$33&lt;&gt;0,ROW('info Grid'!A$2:A$33)-ROW('info Grid'!A$2)+1),ROWS('info Grid'!A$2:A34))),"")</f>
        <v/>
      </c>
    </row>
    <row r="32" spans="1:99" x14ac:dyDescent="0.25">
      <c r="CC32" s="69"/>
    </row>
    <row r="33" spans="81:81" x14ac:dyDescent="0.25">
      <c r="CC33" s="69"/>
    </row>
    <row r="34" spans="81:81" x14ac:dyDescent="0.25">
      <c r="CC34" s="69"/>
    </row>
    <row r="35" spans="81:81" x14ac:dyDescent="0.25">
      <c r="CC35" s="69"/>
    </row>
    <row r="36" spans="81:81" x14ac:dyDescent="0.25">
      <c r="CC36" s="69"/>
    </row>
    <row r="37" spans="81:81" x14ac:dyDescent="0.25">
      <c r="CC37" s="69"/>
    </row>
    <row r="38" spans="81:81" x14ac:dyDescent="0.25">
      <c r="CC38" s="69"/>
    </row>
    <row r="39" spans="81:81" x14ac:dyDescent="0.25">
      <c r="CC39" s="69"/>
    </row>
    <row r="40" spans="81:81" x14ac:dyDescent="0.25">
      <c r="CC40" s="69"/>
    </row>
  </sheetData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C41"/>
  <sheetViews>
    <sheetView topLeftCell="A7" workbookViewId="0">
      <selection activeCell="A13" sqref="A13"/>
    </sheetView>
  </sheetViews>
  <sheetFormatPr defaultRowHeight="15" x14ac:dyDescent="0.25"/>
  <cols>
    <col min="1" max="1" width="25.7109375" customWidth="1"/>
    <col min="2" max="2" width="40.140625" customWidth="1"/>
    <col min="3" max="3" width="12.5703125" bestFit="1" customWidth="1"/>
  </cols>
  <sheetData>
    <row r="1" spans="1:3" x14ac:dyDescent="0.25">
      <c r="A1" t="s">
        <v>78</v>
      </c>
    </row>
    <row r="3" spans="1:3" x14ac:dyDescent="0.25">
      <c r="A3" t="s">
        <v>37</v>
      </c>
      <c r="B3" s="5">
        <f>'Contractor CP'!B2</f>
        <v>0</v>
      </c>
    </row>
    <row r="4" spans="1:3" x14ac:dyDescent="0.25">
      <c r="A4" t="s">
        <v>36</v>
      </c>
      <c r="B4" s="5"/>
    </row>
    <row r="5" spans="1:3" x14ac:dyDescent="0.25">
      <c r="A5" t="s">
        <v>38</v>
      </c>
      <c r="B5" s="6">
        <f>C41</f>
        <v>0</v>
      </c>
    </row>
    <row r="6" spans="1:3" x14ac:dyDescent="0.25">
      <c r="A6" t="s">
        <v>39</v>
      </c>
    </row>
    <row r="7" spans="1:3" ht="15.75" thickBot="1" x14ac:dyDescent="0.3"/>
    <row r="8" spans="1:3" ht="15.75" thickBot="1" x14ac:dyDescent="0.3">
      <c r="C8" s="8" t="s">
        <v>40</v>
      </c>
    </row>
    <row r="9" spans="1:3" x14ac:dyDescent="0.25">
      <c r="A9" s="2" t="s">
        <v>41</v>
      </c>
      <c r="B9" s="9" t="s">
        <v>77</v>
      </c>
      <c r="C9" s="3"/>
    </row>
    <row r="10" spans="1:3" x14ac:dyDescent="0.25">
      <c r="A10" s="2" t="s">
        <v>41</v>
      </c>
      <c r="B10" s="9" t="s">
        <v>34</v>
      </c>
      <c r="C10" s="4"/>
    </row>
    <row r="11" spans="1:3" x14ac:dyDescent="0.25">
      <c r="A11" s="2" t="s">
        <v>2</v>
      </c>
      <c r="B11" s="9" t="s">
        <v>3</v>
      </c>
      <c r="C11" s="4"/>
    </row>
    <row r="12" spans="1:3" x14ac:dyDescent="0.25">
      <c r="A12" s="2" t="s">
        <v>41</v>
      </c>
      <c r="B12" s="9" t="s">
        <v>42</v>
      </c>
      <c r="C12" s="4"/>
    </row>
    <row r="13" spans="1:3" x14ac:dyDescent="0.25">
      <c r="A13" s="2" t="s">
        <v>43</v>
      </c>
      <c r="B13" s="9" t="s">
        <v>44</v>
      </c>
      <c r="C13" s="4"/>
    </row>
    <row r="14" spans="1:3" x14ac:dyDescent="0.25">
      <c r="A14" s="2" t="s">
        <v>4</v>
      </c>
      <c r="B14" s="9" t="s">
        <v>5</v>
      </c>
      <c r="C14" s="4"/>
    </row>
    <row r="15" spans="1:3" x14ac:dyDescent="0.25">
      <c r="A15" s="2" t="s">
        <v>6</v>
      </c>
      <c r="B15" s="9" t="s">
        <v>7</v>
      </c>
      <c r="C15" s="4"/>
    </row>
    <row r="16" spans="1:3" x14ac:dyDescent="0.25">
      <c r="A16" s="2" t="s">
        <v>8</v>
      </c>
      <c r="B16" s="9" t="s">
        <v>9</v>
      </c>
      <c r="C16" s="4"/>
    </row>
    <row r="17" spans="1:3" x14ac:dyDescent="0.25">
      <c r="A17" s="2" t="s">
        <v>10</v>
      </c>
      <c r="B17" s="9" t="s">
        <v>11</v>
      </c>
      <c r="C17" s="4"/>
    </row>
    <row r="18" spans="1:3" x14ac:dyDescent="0.25">
      <c r="A18" s="2" t="s">
        <v>12</v>
      </c>
      <c r="B18" s="9" t="s">
        <v>13</v>
      </c>
      <c r="C18" s="4"/>
    </row>
    <row r="19" spans="1:3" x14ac:dyDescent="0.25">
      <c r="A19" s="2" t="s">
        <v>14</v>
      </c>
      <c r="B19" s="9" t="s">
        <v>15</v>
      </c>
      <c r="C19" s="4"/>
    </row>
    <row r="20" spans="1:3" x14ac:dyDescent="0.25">
      <c r="A20" s="2" t="s">
        <v>16</v>
      </c>
      <c r="B20" s="9" t="s">
        <v>17</v>
      </c>
      <c r="C20" s="4"/>
    </row>
    <row r="21" spans="1:3" x14ac:dyDescent="0.25">
      <c r="A21" s="2" t="s">
        <v>18</v>
      </c>
      <c r="B21" s="9" t="s">
        <v>19</v>
      </c>
      <c r="C21" s="4"/>
    </row>
    <row r="22" spans="1:3" x14ac:dyDescent="0.25">
      <c r="A22" s="2" t="s">
        <v>20</v>
      </c>
      <c r="B22" s="9" t="s">
        <v>21</v>
      </c>
      <c r="C22" s="4"/>
    </row>
    <row r="23" spans="1:3" x14ac:dyDescent="0.25">
      <c r="A23" s="2" t="s">
        <v>22</v>
      </c>
      <c r="B23" s="9" t="s">
        <v>23</v>
      </c>
      <c r="C23" s="4"/>
    </row>
    <row r="24" spans="1:3" ht="24" x14ac:dyDescent="0.25">
      <c r="A24" s="2" t="s">
        <v>24</v>
      </c>
      <c r="B24" s="9" t="s">
        <v>25</v>
      </c>
      <c r="C24" s="4"/>
    </row>
    <row r="25" spans="1:3" x14ac:dyDescent="0.25">
      <c r="A25" s="2" t="s">
        <v>45</v>
      </c>
      <c r="B25" s="9" t="s">
        <v>46</v>
      </c>
      <c r="C25" s="4"/>
    </row>
    <row r="26" spans="1:3" x14ac:dyDescent="0.25">
      <c r="A26" s="2" t="s">
        <v>47</v>
      </c>
      <c r="B26" s="9" t="s">
        <v>48</v>
      </c>
      <c r="C26" s="4"/>
    </row>
    <row r="27" spans="1:3" x14ac:dyDescent="0.25">
      <c r="A27" s="2" t="s">
        <v>49</v>
      </c>
      <c r="B27" s="9" t="s">
        <v>50</v>
      </c>
      <c r="C27" s="4"/>
    </row>
    <row r="28" spans="1:3" x14ac:dyDescent="0.25">
      <c r="A28" s="2" t="s">
        <v>51</v>
      </c>
      <c r="B28" s="9" t="s">
        <v>52</v>
      </c>
      <c r="C28" s="4"/>
    </row>
    <row r="29" spans="1:3" x14ac:dyDescent="0.25">
      <c r="A29" s="2" t="s">
        <v>53</v>
      </c>
      <c r="B29" s="9" t="s">
        <v>54</v>
      </c>
      <c r="C29" s="4"/>
    </row>
    <row r="30" spans="1:3" x14ac:dyDescent="0.25">
      <c r="A30" s="2" t="s">
        <v>55</v>
      </c>
      <c r="B30" s="9" t="s">
        <v>56</v>
      </c>
      <c r="C30" s="4"/>
    </row>
    <row r="31" spans="1:3" x14ac:dyDescent="0.25">
      <c r="A31" s="2" t="s">
        <v>57</v>
      </c>
      <c r="B31" s="9" t="s">
        <v>58</v>
      </c>
      <c r="C31" s="4"/>
    </row>
    <row r="32" spans="1:3" ht="24" x14ac:dyDescent="0.25">
      <c r="A32" s="2" t="s">
        <v>59</v>
      </c>
      <c r="B32" s="9" t="s">
        <v>60</v>
      </c>
      <c r="C32" s="4"/>
    </row>
    <row r="33" spans="1:3" x14ac:dyDescent="0.25">
      <c r="A33" s="2" t="s">
        <v>61</v>
      </c>
      <c r="B33" s="9" t="s">
        <v>62</v>
      </c>
      <c r="C33" s="4"/>
    </row>
    <row r="34" spans="1:3" x14ac:dyDescent="0.25">
      <c r="A34" s="2" t="s">
        <v>63</v>
      </c>
      <c r="B34" s="9" t="s">
        <v>64</v>
      </c>
      <c r="C34" s="4"/>
    </row>
    <row r="35" spans="1:3" x14ac:dyDescent="0.25">
      <c r="A35" s="2" t="s">
        <v>65</v>
      </c>
      <c r="B35" s="9" t="s">
        <v>66</v>
      </c>
      <c r="C35" s="4"/>
    </row>
    <row r="36" spans="1:3" x14ac:dyDescent="0.25">
      <c r="A36" s="2" t="s">
        <v>67</v>
      </c>
      <c r="B36" s="9" t="s">
        <v>68</v>
      </c>
      <c r="C36" s="4"/>
    </row>
    <row r="37" spans="1:3" x14ac:dyDescent="0.25">
      <c r="A37" s="2" t="s">
        <v>69</v>
      </c>
      <c r="B37" s="9" t="s">
        <v>70</v>
      </c>
      <c r="C37" s="4"/>
    </row>
    <row r="38" spans="1:3" x14ac:dyDescent="0.25">
      <c r="A38" s="2" t="s">
        <v>71</v>
      </c>
      <c r="B38" s="9" t="s">
        <v>72</v>
      </c>
      <c r="C38" s="4"/>
    </row>
    <row r="39" spans="1:3" x14ac:dyDescent="0.25">
      <c r="A39" s="2" t="s">
        <v>73</v>
      </c>
      <c r="B39" s="9" t="s">
        <v>74</v>
      </c>
      <c r="C39" s="4"/>
    </row>
    <row r="40" spans="1:3" ht="15.75" thickBot="1" x14ac:dyDescent="0.3">
      <c r="A40" s="2" t="s">
        <v>75</v>
      </c>
      <c r="B40" s="9" t="s">
        <v>76</v>
      </c>
      <c r="C40" s="4"/>
    </row>
    <row r="41" spans="1:3" ht="15.75" thickBot="1" x14ac:dyDescent="0.3">
      <c r="C41" s="7">
        <f t="shared" ref="C41" si="0">SUM(C9:C40)</f>
        <v>0</v>
      </c>
    </row>
  </sheetData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8"/>
  <dimension ref="A1:I45"/>
  <sheetViews>
    <sheetView workbookViewId="0">
      <selection activeCell="C10" sqref="C10"/>
    </sheetView>
  </sheetViews>
  <sheetFormatPr defaultRowHeight="15" x14ac:dyDescent="0.25"/>
  <cols>
    <col min="1" max="1" width="11" style="12" customWidth="1"/>
    <col min="2" max="2" width="15.7109375" customWidth="1"/>
    <col min="3" max="3" width="45.5703125" customWidth="1"/>
    <col min="4" max="4" width="23.140625" customWidth="1"/>
    <col min="8" max="8" width="9.140625" style="16"/>
  </cols>
  <sheetData>
    <row r="1" spans="1:9" x14ac:dyDescent="0.25">
      <c r="A1" s="12" t="s">
        <v>100</v>
      </c>
      <c r="B1" t="s">
        <v>86</v>
      </c>
      <c r="C1" t="s">
        <v>82</v>
      </c>
    </row>
    <row r="2" spans="1:9" x14ac:dyDescent="0.25">
      <c r="A2" s="12">
        <f>'Contractor CP'!H16</f>
        <v>0</v>
      </c>
      <c r="B2" s="16" t="s">
        <v>150</v>
      </c>
      <c r="C2" s="16" t="s">
        <v>153</v>
      </c>
      <c r="D2" s="18" t="s">
        <v>103</v>
      </c>
      <c r="E2" s="18">
        <v>0</v>
      </c>
      <c r="F2" s="18">
        <v>0</v>
      </c>
      <c r="G2" s="18" t="b">
        <v>0</v>
      </c>
      <c r="H2" s="18">
        <v>0</v>
      </c>
      <c r="I2">
        <f>'Contractor CP'!J8</f>
        <v>0</v>
      </c>
    </row>
    <row r="3" spans="1:9" x14ac:dyDescent="0.25">
      <c r="A3" s="12">
        <f>'Contractor CP'!H15</f>
        <v>0</v>
      </c>
      <c r="B3" s="16" t="s">
        <v>144</v>
      </c>
      <c r="C3" s="16" t="s">
        <v>3</v>
      </c>
      <c r="D3" s="18" t="s">
        <v>103</v>
      </c>
      <c r="E3" s="18">
        <v>0</v>
      </c>
      <c r="F3" s="18">
        <v>0</v>
      </c>
      <c r="G3" s="18" t="b">
        <v>0</v>
      </c>
      <c r="H3" s="18">
        <v>0</v>
      </c>
    </row>
    <row r="4" spans="1:9" x14ac:dyDescent="0.25">
      <c r="A4" s="12">
        <f>'Contractor CP'!H7+'Contractor CP'!H10</f>
        <v>0</v>
      </c>
      <c r="B4" s="16" t="s">
        <v>151</v>
      </c>
      <c r="C4" s="37" t="s">
        <v>104</v>
      </c>
      <c r="D4" s="18" t="s">
        <v>103</v>
      </c>
      <c r="E4" s="18">
        <v>0</v>
      </c>
      <c r="F4" s="18">
        <v>0</v>
      </c>
      <c r="G4" s="18" t="b">
        <v>0</v>
      </c>
      <c r="H4" s="18">
        <v>0</v>
      </c>
    </row>
    <row r="5" spans="1:9" x14ac:dyDescent="0.25">
      <c r="A5" s="12" t="e">
        <f>'Contractor CP'!#REF!</f>
        <v>#REF!</v>
      </c>
      <c r="B5" s="11" t="s">
        <v>152</v>
      </c>
      <c r="C5" s="11" t="s">
        <v>102</v>
      </c>
      <c r="D5" s="18" t="s">
        <v>103</v>
      </c>
      <c r="E5" s="18">
        <v>0</v>
      </c>
      <c r="F5" s="18">
        <v>0</v>
      </c>
      <c r="G5" s="18" t="b">
        <v>0</v>
      </c>
      <c r="H5" s="18">
        <v>0</v>
      </c>
    </row>
    <row r="6" spans="1:9" x14ac:dyDescent="0.25">
      <c r="A6" s="12" t="e">
        <f>'Contractor CP'!#REF!</f>
        <v>#REF!</v>
      </c>
      <c r="B6" s="11" t="s">
        <v>132</v>
      </c>
      <c r="C6" s="11" t="s">
        <v>5</v>
      </c>
      <c r="D6" s="18" t="s">
        <v>103</v>
      </c>
      <c r="E6" s="18">
        <v>0</v>
      </c>
      <c r="F6" s="18">
        <v>0</v>
      </c>
      <c r="G6" s="18" t="b">
        <v>0</v>
      </c>
      <c r="H6" s="18">
        <v>0</v>
      </c>
    </row>
    <row r="7" spans="1:9" x14ac:dyDescent="0.25">
      <c r="A7" s="12" t="e">
        <f>'Contractor CP'!#REF!</f>
        <v>#REF!</v>
      </c>
      <c r="B7" s="11" t="s">
        <v>106</v>
      </c>
      <c r="C7" s="11" t="s">
        <v>7</v>
      </c>
      <c r="D7" s="18" t="s">
        <v>103</v>
      </c>
      <c r="E7" s="18">
        <v>0</v>
      </c>
      <c r="F7" s="18">
        <v>0</v>
      </c>
      <c r="G7" s="18" t="b">
        <v>0</v>
      </c>
      <c r="H7" s="18">
        <v>0</v>
      </c>
    </row>
    <row r="8" spans="1:9" x14ac:dyDescent="0.25">
      <c r="A8" s="12" t="e">
        <f>'Contractor CP'!#REF!</f>
        <v>#REF!</v>
      </c>
      <c r="B8" s="11" t="s">
        <v>107</v>
      </c>
      <c r="C8" s="11" t="s">
        <v>9</v>
      </c>
      <c r="D8" s="18" t="s">
        <v>103</v>
      </c>
      <c r="E8" s="18">
        <v>0</v>
      </c>
      <c r="F8" s="18">
        <v>0</v>
      </c>
      <c r="G8" s="18" t="b">
        <v>0</v>
      </c>
      <c r="H8" s="18">
        <v>0</v>
      </c>
    </row>
    <row r="9" spans="1:9" x14ac:dyDescent="0.25">
      <c r="A9" s="12" t="e">
        <f>'Contractor CP'!#REF!</f>
        <v>#REF!</v>
      </c>
      <c r="B9" s="11" t="s">
        <v>108</v>
      </c>
      <c r="C9" s="11" t="s">
        <v>11</v>
      </c>
      <c r="D9" s="18" t="s">
        <v>103</v>
      </c>
      <c r="E9" s="18">
        <v>0</v>
      </c>
      <c r="F9" s="18">
        <v>0</v>
      </c>
      <c r="G9" s="18" t="b">
        <v>0</v>
      </c>
      <c r="H9" s="18">
        <v>0</v>
      </c>
    </row>
    <row r="10" spans="1:9" x14ac:dyDescent="0.25">
      <c r="A10" s="12" t="e">
        <f>'Contractor CP'!#REF!</f>
        <v>#REF!</v>
      </c>
      <c r="B10" s="11" t="s">
        <v>109</v>
      </c>
      <c r="C10" s="11" t="s">
        <v>13</v>
      </c>
      <c r="D10" s="18" t="s">
        <v>103</v>
      </c>
      <c r="E10" s="18">
        <v>0</v>
      </c>
      <c r="F10" s="18">
        <v>0</v>
      </c>
      <c r="G10" s="18" t="b">
        <v>0</v>
      </c>
      <c r="H10" s="18">
        <v>0</v>
      </c>
    </row>
    <row r="11" spans="1:9" x14ac:dyDescent="0.25">
      <c r="A11" s="12" t="e">
        <f>'Contractor CP'!#REF!</f>
        <v>#REF!</v>
      </c>
      <c r="B11" s="11" t="s">
        <v>110</v>
      </c>
      <c r="C11" s="11" t="s">
        <v>15</v>
      </c>
      <c r="D11" s="18" t="s">
        <v>103</v>
      </c>
      <c r="E11" s="18">
        <v>0</v>
      </c>
      <c r="F11" s="18">
        <v>0</v>
      </c>
      <c r="G11" s="18" t="b">
        <v>0</v>
      </c>
      <c r="H11" s="18">
        <v>0</v>
      </c>
    </row>
    <row r="12" spans="1:9" x14ac:dyDescent="0.25">
      <c r="A12" s="12" t="e">
        <f>'Contractor CP'!#REF!</f>
        <v>#REF!</v>
      </c>
      <c r="B12" s="11" t="s">
        <v>111</v>
      </c>
      <c r="C12" s="11" t="s">
        <v>17</v>
      </c>
      <c r="D12" s="18" t="s">
        <v>103</v>
      </c>
      <c r="E12" s="18">
        <v>0</v>
      </c>
      <c r="F12" s="18">
        <v>0</v>
      </c>
      <c r="G12" s="18" t="b">
        <v>0</v>
      </c>
      <c r="H12" s="18">
        <v>0</v>
      </c>
    </row>
    <row r="13" spans="1:9" x14ac:dyDescent="0.25">
      <c r="A13" s="12" t="e">
        <f>'Contractor CP'!#REF!</f>
        <v>#REF!</v>
      </c>
      <c r="B13" s="11" t="s">
        <v>112</v>
      </c>
      <c r="C13" s="11" t="s">
        <v>19</v>
      </c>
      <c r="D13" s="18" t="s">
        <v>103</v>
      </c>
      <c r="E13" s="18">
        <v>0</v>
      </c>
      <c r="F13" s="18">
        <v>0</v>
      </c>
      <c r="G13" s="18" t="b">
        <v>0</v>
      </c>
      <c r="H13" s="18">
        <v>0</v>
      </c>
    </row>
    <row r="14" spans="1:9" x14ac:dyDescent="0.25">
      <c r="A14" s="12" t="e">
        <f>'Contractor CP'!#REF!</f>
        <v>#REF!</v>
      </c>
      <c r="B14" s="11" t="s">
        <v>113</v>
      </c>
      <c r="C14" s="11" t="s">
        <v>21</v>
      </c>
      <c r="D14" s="18" t="s">
        <v>103</v>
      </c>
      <c r="E14" s="18">
        <v>0</v>
      </c>
      <c r="F14" s="18">
        <v>0</v>
      </c>
      <c r="G14" s="18" t="b">
        <v>0</v>
      </c>
      <c r="H14" s="18">
        <v>0</v>
      </c>
    </row>
    <row r="15" spans="1:9" x14ac:dyDescent="0.25">
      <c r="A15" s="12" t="e">
        <f>'Contractor CP'!#REF!</f>
        <v>#REF!</v>
      </c>
      <c r="B15" s="11" t="s">
        <v>114</v>
      </c>
      <c r="C15" s="11" t="s">
        <v>23</v>
      </c>
      <c r="D15" s="18" t="s">
        <v>103</v>
      </c>
      <c r="E15" s="18">
        <v>0</v>
      </c>
      <c r="F15" s="18">
        <v>0</v>
      </c>
      <c r="G15" s="18" t="b">
        <v>0</v>
      </c>
      <c r="H15" s="18">
        <v>0</v>
      </c>
    </row>
    <row r="16" spans="1:9" x14ac:dyDescent="0.25">
      <c r="A16" s="12" t="e">
        <f>'Contractor CP'!#REF!</f>
        <v>#REF!</v>
      </c>
      <c r="B16" s="11" t="s">
        <v>115</v>
      </c>
      <c r="C16" s="11" t="s">
        <v>25</v>
      </c>
      <c r="D16" s="18" t="s">
        <v>103</v>
      </c>
      <c r="E16" s="18">
        <v>0</v>
      </c>
      <c r="F16" s="18">
        <v>0</v>
      </c>
      <c r="G16" s="18" t="b">
        <v>0</v>
      </c>
      <c r="H16" s="18">
        <v>0</v>
      </c>
    </row>
    <row r="17" spans="1:8" x14ac:dyDescent="0.25">
      <c r="A17" s="12" t="e">
        <f>'Contractor CP'!#REF!</f>
        <v>#REF!</v>
      </c>
      <c r="B17" s="11" t="s">
        <v>116</v>
      </c>
      <c r="C17" s="11" t="s">
        <v>46</v>
      </c>
      <c r="D17" s="18" t="s">
        <v>103</v>
      </c>
      <c r="E17" s="18">
        <v>0</v>
      </c>
      <c r="F17" s="18">
        <v>0</v>
      </c>
      <c r="G17" s="18" t="b">
        <v>0</v>
      </c>
      <c r="H17" s="18">
        <v>0</v>
      </c>
    </row>
    <row r="18" spans="1:8" x14ac:dyDescent="0.25">
      <c r="A18" s="12" t="e">
        <f>'Contractor CP'!#REF!</f>
        <v>#REF!</v>
      </c>
      <c r="B18" s="11" t="s">
        <v>117</v>
      </c>
      <c r="C18" s="11" t="s">
        <v>48</v>
      </c>
      <c r="D18" s="18" t="s">
        <v>103</v>
      </c>
      <c r="E18" s="18">
        <v>0</v>
      </c>
      <c r="F18" s="18">
        <v>0</v>
      </c>
      <c r="G18" s="18" t="b">
        <v>0</v>
      </c>
      <c r="H18" s="18">
        <v>0</v>
      </c>
    </row>
    <row r="19" spans="1:8" x14ac:dyDescent="0.25">
      <c r="A19" s="12" t="e">
        <f>'Contractor CP'!#REF!</f>
        <v>#REF!</v>
      </c>
      <c r="B19" s="11" t="s">
        <v>118</v>
      </c>
      <c r="C19" s="11" t="s">
        <v>50</v>
      </c>
      <c r="D19" s="18" t="s">
        <v>103</v>
      </c>
      <c r="E19" s="18">
        <v>0</v>
      </c>
      <c r="F19" s="18">
        <v>0</v>
      </c>
      <c r="G19" s="18" t="b">
        <v>0</v>
      </c>
      <c r="H19" s="18">
        <v>0</v>
      </c>
    </row>
    <row r="20" spans="1:8" x14ac:dyDescent="0.25">
      <c r="A20" s="12" t="e">
        <f>'Contractor CP'!#REF!</f>
        <v>#REF!</v>
      </c>
      <c r="B20" s="11" t="s">
        <v>119</v>
      </c>
      <c r="C20" s="11" t="s">
        <v>52</v>
      </c>
      <c r="D20" s="18" t="s">
        <v>103</v>
      </c>
      <c r="E20" s="18">
        <v>0</v>
      </c>
      <c r="F20" s="18">
        <v>0</v>
      </c>
      <c r="G20" s="18" t="b">
        <v>0</v>
      </c>
      <c r="H20" s="18">
        <v>0</v>
      </c>
    </row>
    <row r="21" spans="1:8" x14ac:dyDescent="0.25">
      <c r="A21" s="12" t="e">
        <f>'Contractor CP'!#REF!</f>
        <v>#REF!</v>
      </c>
      <c r="B21" s="11" t="s">
        <v>120</v>
      </c>
      <c r="C21" s="11" t="s">
        <v>54</v>
      </c>
      <c r="D21" s="18" t="s">
        <v>103</v>
      </c>
      <c r="E21" s="18">
        <v>0</v>
      </c>
      <c r="F21" s="18">
        <v>0</v>
      </c>
      <c r="G21" s="18" t="b">
        <v>0</v>
      </c>
      <c r="H21" s="18">
        <v>0</v>
      </c>
    </row>
    <row r="22" spans="1:8" x14ac:dyDescent="0.25">
      <c r="A22" s="12" t="e">
        <f>'Contractor CP'!#REF!</f>
        <v>#REF!</v>
      </c>
      <c r="B22" s="11" t="s">
        <v>121</v>
      </c>
      <c r="C22" s="11" t="s">
        <v>56</v>
      </c>
      <c r="D22" s="18" t="s">
        <v>103</v>
      </c>
      <c r="E22" s="18">
        <v>0</v>
      </c>
      <c r="F22" s="18">
        <v>0</v>
      </c>
      <c r="G22" s="18" t="b">
        <v>0</v>
      </c>
      <c r="H22" s="18">
        <v>0</v>
      </c>
    </row>
    <row r="23" spans="1:8" x14ac:dyDescent="0.25">
      <c r="A23" s="12" t="e">
        <f>'Contractor CP'!#REF!</f>
        <v>#REF!</v>
      </c>
      <c r="B23" s="11" t="s">
        <v>122</v>
      </c>
      <c r="C23" s="11" t="s">
        <v>58</v>
      </c>
      <c r="D23" s="18" t="s">
        <v>103</v>
      </c>
      <c r="E23" s="18">
        <v>0</v>
      </c>
      <c r="F23" s="18">
        <v>0</v>
      </c>
      <c r="G23" s="18" t="b">
        <v>0</v>
      </c>
      <c r="H23" s="18">
        <v>0</v>
      </c>
    </row>
    <row r="24" spans="1:8" x14ac:dyDescent="0.25">
      <c r="A24" s="12" t="e">
        <f>'Contractor CP'!#REF!</f>
        <v>#REF!</v>
      </c>
      <c r="B24" s="11" t="s">
        <v>123</v>
      </c>
      <c r="C24" s="11" t="s">
        <v>148</v>
      </c>
      <c r="D24" s="18" t="s">
        <v>103</v>
      </c>
      <c r="E24" s="18">
        <v>0</v>
      </c>
      <c r="F24" s="18">
        <v>0</v>
      </c>
      <c r="G24" s="18" t="b">
        <v>0</v>
      </c>
      <c r="H24" s="18">
        <v>0</v>
      </c>
    </row>
    <row r="25" spans="1:8" x14ac:dyDescent="0.25">
      <c r="A25" s="12" t="e">
        <f>'Contractor CP'!#REF!</f>
        <v>#REF!</v>
      </c>
      <c r="B25" s="11" t="s">
        <v>124</v>
      </c>
      <c r="C25" s="11" t="s">
        <v>62</v>
      </c>
      <c r="D25" s="18" t="s">
        <v>103</v>
      </c>
      <c r="E25" s="18">
        <v>0</v>
      </c>
      <c r="F25" s="18">
        <v>0</v>
      </c>
      <c r="G25" s="18" t="b">
        <v>0</v>
      </c>
      <c r="H25" s="18">
        <v>0</v>
      </c>
    </row>
    <row r="26" spans="1:8" x14ac:dyDescent="0.25">
      <c r="A26" s="12" t="e">
        <f>'Contractor CP'!#REF!</f>
        <v>#REF!</v>
      </c>
      <c r="B26" s="11" t="s">
        <v>125</v>
      </c>
      <c r="C26" s="11" t="s">
        <v>64</v>
      </c>
      <c r="D26" s="18" t="s">
        <v>103</v>
      </c>
      <c r="E26" s="18">
        <v>0</v>
      </c>
      <c r="F26" s="18">
        <v>0</v>
      </c>
      <c r="G26" s="18" t="b">
        <v>0</v>
      </c>
      <c r="H26" s="18">
        <v>0</v>
      </c>
    </row>
    <row r="27" spans="1:8" x14ac:dyDescent="0.25">
      <c r="A27" s="12" t="e">
        <f>'Contractor CP'!#REF!</f>
        <v>#REF!</v>
      </c>
      <c r="B27" s="11" t="s">
        <v>126</v>
      </c>
      <c r="C27" s="11" t="s">
        <v>66</v>
      </c>
      <c r="D27" s="18" t="s">
        <v>103</v>
      </c>
      <c r="E27" s="18">
        <v>0</v>
      </c>
      <c r="F27" s="18">
        <v>0</v>
      </c>
      <c r="G27" s="18" t="b">
        <v>0</v>
      </c>
      <c r="H27" s="18">
        <v>0</v>
      </c>
    </row>
    <row r="28" spans="1:8" x14ac:dyDescent="0.25">
      <c r="A28" s="12" t="e">
        <f>'Contractor CP'!#REF!</f>
        <v>#REF!</v>
      </c>
      <c r="B28" s="11" t="s">
        <v>127</v>
      </c>
      <c r="C28" s="11" t="s">
        <v>68</v>
      </c>
      <c r="D28" s="18" t="s">
        <v>103</v>
      </c>
      <c r="E28" s="18">
        <v>0</v>
      </c>
      <c r="F28" s="18">
        <v>0</v>
      </c>
      <c r="G28" s="18" t="b">
        <v>0</v>
      </c>
      <c r="H28" s="18">
        <v>0</v>
      </c>
    </row>
    <row r="29" spans="1:8" x14ac:dyDescent="0.25">
      <c r="A29" s="12" t="e">
        <f>'Contractor CP'!#REF!</f>
        <v>#REF!</v>
      </c>
      <c r="B29" s="11" t="s">
        <v>128</v>
      </c>
      <c r="C29" s="11" t="s">
        <v>70</v>
      </c>
      <c r="D29" s="18" t="s">
        <v>103</v>
      </c>
      <c r="E29" s="18">
        <v>0</v>
      </c>
      <c r="F29" s="18">
        <v>0</v>
      </c>
      <c r="G29" s="18" t="b">
        <v>0</v>
      </c>
      <c r="H29" s="18">
        <v>0</v>
      </c>
    </row>
    <row r="30" spans="1:8" x14ac:dyDescent="0.25">
      <c r="A30" s="12" t="e">
        <f>'Contractor CP'!#REF!</f>
        <v>#REF!</v>
      </c>
      <c r="B30" s="11" t="s">
        <v>129</v>
      </c>
      <c r="C30" s="11" t="s">
        <v>72</v>
      </c>
      <c r="D30" s="18" t="s">
        <v>103</v>
      </c>
      <c r="E30" s="18">
        <v>0</v>
      </c>
      <c r="F30" s="18">
        <v>0</v>
      </c>
      <c r="G30" s="18" t="b">
        <v>0</v>
      </c>
      <c r="H30" s="18">
        <v>0</v>
      </c>
    </row>
    <row r="31" spans="1:8" x14ac:dyDescent="0.25">
      <c r="A31" s="12" t="e">
        <f>'Contractor CP'!#REF!</f>
        <v>#REF!</v>
      </c>
      <c r="B31" s="11" t="s">
        <v>130</v>
      </c>
      <c r="C31" s="11" t="s">
        <v>74</v>
      </c>
      <c r="D31" s="18" t="s">
        <v>103</v>
      </c>
      <c r="E31" s="18">
        <v>0</v>
      </c>
      <c r="F31" s="18">
        <v>0</v>
      </c>
      <c r="G31" s="18" t="b">
        <v>0</v>
      </c>
      <c r="H31" s="18">
        <v>0</v>
      </c>
    </row>
    <row r="32" spans="1:8" x14ac:dyDescent="0.25">
      <c r="A32" s="12" t="e">
        <f>'Contractor CP'!#REF!</f>
        <v>#REF!</v>
      </c>
      <c r="B32" s="11" t="s">
        <v>131</v>
      </c>
      <c r="C32" s="11" t="s">
        <v>76</v>
      </c>
      <c r="D32" s="18" t="s">
        <v>103</v>
      </c>
      <c r="E32" s="18">
        <v>0</v>
      </c>
      <c r="F32" s="18">
        <v>0</v>
      </c>
      <c r="G32" s="18" t="b">
        <v>0</v>
      </c>
      <c r="H32" s="18">
        <v>0</v>
      </c>
    </row>
    <row r="33" spans="1:8" x14ac:dyDescent="0.25">
      <c r="A33" s="12">
        <f>-'Contractor CP'!H19</f>
        <v>0</v>
      </c>
      <c r="B33" s="11" t="s">
        <v>143</v>
      </c>
      <c r="C33" s="11" t="s">
        <v>142</v>
      </c>
      <c r="D33" s="18" t="s">
        <v>103</v>
      </c>
      <c r="E33" s="18">
        <v>0</v>
      </c>
      <c r="F33" s="18">
        <v>0</v>
      </c>
      <c r="G33" s="18" t="b">
        <v>0</v>
      </c>
      <c r="H33" s="18">
        <v>0</v>
      </c>
    </row>
    <row r="34" spans="1:8" x14ac:dyDescent="0.25">
      <c r="B34" s="11"/>
      <c r="C34" s="11"/>
    </row>
    <row r="35" spans="1:8" x14ac:dyDescent="0.25">
      <c r="B35" s="11"/>
      <c r="C35" s="11"/>
    </row>
    <row r="36" spans="1:8" x14ac:dyDescent="0.25">
      <c r="B36" s="11"/>
      <c r="C36" s="11"/>
    </row>
    <row r="37" spans="1:8" x14ac:dyDescent="0.25">
      <c r="B37" s="11"/>
      <c r="C37" s="11"/>
    </row>
    <row r="38" spans="1:8" x14ac:dyDescent="0.25">
      <c r="B38" s="11"/>
      <c r="C38" s="11"/>
    </row>
    <row r="39" spans="1:8" x14ac:dyDescent="0.25">
      <c r="B39" s="11"/>
      <c r="C39" s="11"/>
    </row>
    <row r="40" spans="1:8" x14ac:dyDescent="0.25">
      <c r="B40" s="11"/>
      <c r="C40" s="11"/>
    </row>
    <row r="41" spans="1:8" x14ac:dyDescent="0.25">
      <c r="B41" s="11"/>
      <c r="C41" s="11"/>
    </row>
    <row r="42" spans="1:8" x14ac:dyDescent="0.25">
      <c r="B42" s="11"/>
      <c r="C42" s="11"/>
    </row>
    <row r="43" spans="1:8" x14ac:dyDescent="0.25">
      <c r="B43" s="11"/>
      <c r="C43" s="11"/>
    </row>
    <row r="44" spans="1:8" x14ac:dyDescent="0.25">
      <c r="B44" s="11"/>
      <c r="C44" s="11"/>
    </row>
    <row r="45" spans="1:8" x14ac:dyDescent="0.25">
      <c r="B45" s="11"/>
      <c r="C45" s="1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Instructions</vt:lpstr>
      <vt:lpstr>Contractor CP</vt:lpstr>
      <vt:lpstr>Paste Copy</vt:lpstr>
      <vt:lpstr>Roll Up</vt:lpstr>
      <vt:lpstr>info Grid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Ramirez, Jason S</dc:creator>
  <cp:lastModifiedBy>Ali, Ghazanfar</cp:lastModifiedBy>
  <cp:lastPrinted>2022-07-29T15:55:07Z</cp:lastPrinted>
  <dcterms:created xsi:type="dcterms:W3CDTF">2020-03-19T17:18:22Z</dcterms:created>
  <dcterms:modified xsi:type="dcterms:W3CDTF">2023-02-14T18:16:19Z</dcterms:modified>
</cp:coreProperties>
</file>