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8"/>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13_ncr:1_{FC8EFA40-E9F6-48E2-9CC5-E65E00F5BA40}" xr6:coauthVersionLast="36" xr6:coauthVersionMax="36" xr10:uidLastSave="{00000000-0000-0000-0000-000000000000}"/>
  <bookViews>
    <workbookView xWindow="0" yWindow="0" windowWidth="28800" windowHeight="14025" tabRatio="722" activeTab="9" xr2:uid="{00000000-000D-0000-FFFF-FFFF00000000}"/>
  </bookViews>
  <sheets>
    <sheet name="1" sheetId="2" r:id="rId1"/>
    <sheet name="2" sheetId="3" r:id="rId2"/>
    <sheet name="3" sheetId="5" r:id="rId3"/>
    <sheet name="4" sheetId="9" r:id="rId4"/>
    <sheet name="5" sheetId="10" r:id="rId5"/>
    <sheet name="6" sheetId="14" r:id="rId6"/>
    <sheet name="7" sheetId="16" r:id="rId7"/>
    <sheet name="HUB" sheetId="15" r:id="rId8"/>
    <sheet name="Pricing Score Calculation" sheetId="13" r:id="rId9"/>
    <sheet name="Summary" sheetId="1"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J5" i="16" l="1"/>
  <c r="J6" i="16"/>
  <c r="J4" i="16"/>
  <c r="D4" i="16" l="1"/>
  <c r="D5" i="16"/>
  <c r="D6" i="16"/>
  <c r="K6" i="16" l="1"/>
  <c r="H9" i="1" s="1"/>
  <c r="K5" i="16"/>
  <c r="H8" i="1" s="1"/>
  <c r="K4" i="16"/>
  <c r="H7" i="1" s="1"/>
  <c r="R7" i="1" s="1"/>
  <c r="R6" i="1"/>
  <c r="J5" i="14"/>
  <c r="J6" i="14"/>
  <c r="J4" i="14"/>
  <c r="J5" i="10"/>
  <c r="J6" i="10"/>
  <c r="J4" i="10"/>
  <c r="J5" i="9"/>
  <c r="J6" i="9"/>
  <c r="J4" i="9"/>
  <c r="J5" i="5"/>
  <c r="J6" i="5"/>
  <c r="J4" i="5"/>
  <c r="J5" i="3"/>
  <c r="J6" i="3"/>
  <c r="J4" i="3"/>
  <c r="J5" i="2"/>
  <c r="J6" i="2"/>
  <c r="J4" i="2"/>
  <c r="K6" i="15"/>
  <c r="K5" i="15"/>
  <c r="K4" i="15"/>
  <c r="D6" i="14"/>
  <c r="K6" i="14" s="1"/>
  <c r="D5" i="14"/>
  <c r="K5" i="14" s="1"/>
  <c r="K4" i="14"/>
  <c r="D4" i="14"/>
  <c r="D6" i="10"/>
  <c r="D5" i="10"/>
  <c r="D4" i="10"/>
  <c r="K4" i="10" s="1"/>
  <c r="D6" i="9"/>
  <c r="K6" i="9" s="1"/>
  <c r="D5" i="9"/>
  <c r="K4" i="9"/>
  <c r="D4" i="9"/>
  <c r="D6" i="5"/>
  <c r="K6" i="5" s="1"/>
  <c r="D5" i="5"/>
  <c r="K5" i="5" s="1"/>
  <c r="D4" i="5"/>
  <c r="K4" i="5" s="1"/>
  <c r="D6" i="3"/>
  <c r="D5" i="3"/>
  <c r="D4" i="3"/>
  <c r="K4" i="3" s="1"/>
  <c r="R8" i="1" l="1"/>
  <c r="R9" i="1"/>
  <c r="K5" i="10"/>
  <c r="K6" i="10"/>
  <c r="K5" i="9"/>
  <c r="K5" i="3"/>
  <c r="K6" i="3"/>
  <c r="M6" i="1" l="1"/>
  <c r="N6" i="1"/>
  <c r="O6" i="1"/>
  <c r="P6" i="1"/>
  <c r="Q6" i="1"/>
  <c r="L6" i="1"/>
  <c r="D5" i="13" l="1"/>
  <c r="E5" i="13" s="1"/>
  <c r="G7" i="1" l="1"/>
  <c r="E7" i="1"/>
  <c r="C7" i="1"/>
  <c r="F7" i="1"/>
  <c r="D7" i="1"/>
  <c r="D4" i="2"/>
  <c r="K4" i="2" s="1"/>
  <c r="B7" i="1" s="1"/>
  <c r="E7" i="13"/>
  <c r="E6" i="13"/>
  <c r="C9" i="1" l="1"/>
  <c r="D9" i="1"/>
  <c r="F9" i="1"/>
  <c r="E9" i="1"/>
  <c r="G9" i="1"/>
  <c r="D6" i="2"/>
  <c r="K6" i="2" s="1"/>
  <c r="B9" i="1" s="1"/>
  <c r="G8" i="1"/>
  <c r="D8" i="1"/>
  <c r="C8" i="1"/>
  <c r="F8" i="1"/>
  <c r="E8" i="1"/>
  <c r="D5" i="2"/>
  <c r="K5" i="2" s="1"/>
  <c r="B8" i="1" s="1"/>
  <c r="I7" i="1"/>
  <c r="I8" i="1" l="1"/>
  <c r="Q7" i="1"/>
  <c r="O8" i="1"/>
  <c r="M7" i="1"/>
  <c r="N8" i="1"/>
  <c r="Q8" i="1"/>
  <c r="L8" i="1"/>
  <c r="P8" i="1"/>
  <c r="L9" i="1"/>
  <c r="N7" i="1"/>
  <c r="O9" i="1"/>
  <c r="M8" i="1"/>
  <c r="L7" i="1"/>
  <c r="P9" i="1"/>
  <c r="O7" i="1"/>
  <c r="P7" i="1"/>
  <c r="N9" i="1"/>
  <c r="Q9" i="1"/>
  <c r="I9" i="1"/>
  <c r="M9" i="1"/>
  <c r="A8" i="1"/>
  <c r="A9" i="1"/>
  <c r="A7" i="1"/>
  <c r="S7" i="1" l="1"/>
  <c r="S9" i="1"/>
  <c r="S8" i="1"/>
  <c r="T8" i="1" l="1"/>
  <c r="T9" i="1"/>
  <c r="T7" i="1"/>
</calcChain>
</file>

<file path=xl/sharedStrings.xml><?xml version="1.0" encoding="utf-8"?>
<sst xmlns="http://schemas.openxmlformats.org/spreadsheetml/2006/main" count="121" uniqueCount="34">
  <si>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</si>
  <si>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</si>
  <si>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</si>
  <si>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</si>
  <si>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</si>
  <si>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</si>
  <si>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</si>
  <si>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</si>
  <si>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</si>
  <si>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</si>
  <si>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</si>
  <si>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</si>
  <si>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</si>
  <si>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</si>
  <si>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</si>
  <si>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</si>
  <si>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</si>
  <si>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</si>
  <si>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</si>
  <si>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</si>
  <si>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</si>
  <si>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</si>
  <si>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</si>
  <si>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</si>
  <si>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</si>
  <si>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Criteria 7 (HUB)</t>
  </si>
  <si>
    <t>Total</t>
  </si>
  <si>
    <t>Evaluator 6</t>
  </si>
  <si>
    <t>Evaluator 7</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</si>
  <si>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</si>
  <si>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Bartlett Cocke</t>
  </si>
  <si>
    <t>Trevino Group</t>
  </si>
  <si>
    <t>Turner</t>
  </si>
  <si>
    <t>RFP730-23040 HEALTH &amp; WELLNESS CENTER PHASE 1 AT UNIVERSITY OF HOUSTON VICTORIA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</si>
</sst>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1"/>
      <name val="Calibri"/>
      <family val="2"/>
      <scheme val="minor"/>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92D050"/>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47" fillId="27" borderId="0" applyNumberFormat="0" applyBorder="0" applyAlignment="0" applyProtection="0"/>
    <xf numFmtId="0" fontId="6" fillId="0" borderId="0"/>
    <xf numFmtId="0" fontId="6" fillId="0" borderId="0"/>
    <xf numFmtId="0" fontId="5" fillId="0" borderId="0"/>
    <xf numFmtId="0" fontId="5" fillId="0" borderId="0"/>
    <xf numFmtId="44" fontId="20" fillId="0" borderId="0" applyFont="0" applyFill="0" applyBorder="0" applyAlignment="0" applyProtection="0"/>
    <xf numFmtId="0" fontId="4" fillId="0" borderId="0"/>
    <xf numFmtId="43" fontId="19" fillId="0" borderId="0" applyFont="0" applyFill="0" applyBorder="0" applyAlignment="0" applyProtection="0"/>
    <xf numFmtId="0" fontId="3" fillId="0" borderId="0"/>
    <xf numFmtId="0" fontId="2" fillId="0" borderId="0"/>
    <xf numFmtId="0" fontId="24" fillId="21" borderId="24" applyNumberFormat="0" applyAlignment="0" applyProtection="0"/>
    <xf numFmtId="0" fontId="19" fillId="2" borderId="33" applyNumberFormat="0" applyFont="0" applyAlignment="0" applyProtection="0"/>
    <xf numFmtId="0" fontId="31" fillId="8" borderId="32" applyNumberFormat="0" applyAlignment="0" applyProtection="0"/>
    <xf numFmtId="0" fontId="24" fillId="21" borderId="24" applyNumberFormat="0" applyAlignment="0" applyProtection="0"/>
    <xf numFmtId="0" fontId="34" fillId="21" borderId="34" applyNumberFormat="0" applyAlignment="0" applyProtection="0"/>
    <xf numFmtId="0" fontId="31" fillId="8" borderId="24" applyNumberFormat="0" applyAlignment="0" applyProtection="0"/>
    <xf numFmtId="0" fontId="34" fillId="21" borderId="26" applyNumberFormat="0" applyAlignment="0" applyProtection="0"/>
    <xf numFmtId="0" fontId="24" fillId="21" borderId="32" applyNumberFormat="0" applyAlignment="0" applyProtection="0"/>
    <xf numFmtId="0" fontId="36" fillId="0" borderId="35" applyNumberFormat="0" applyFill="0" applyAlignment="0" applyProtection="0"/>
    <xf numFmtId="0" fontId="19" fillId="2" borderId="25" applyNumberFormat="0" applyFont="0" applyAlignment="0" applyProtection="0"/>
    <xf numFmtId="0" fontId="24" fillId="21" borderId="28" applyNumberFormat="0" applyAlignment="0" applyProtection="0"/>
    <xf numFmtId="0" fontId="36" fillId="0" borderId="27" applyNumberFormat="0" applyFill="0" applyAlignment="0" applyProtection="0"/>
    <xf numFmtId="0" fontId="24" fillId="21" borderId="32" applyNumberFormat="0" applyAlignment="0" applyProtection="0"/>
    <xf numFmtId="0" fontId="2" fillId="0" borderId="0"/>
    <xf numFmtId="0" fontId="36" fillId="0" borderId="31" applyNumberFormat="0" applyFill="0" applyAlignment="0" applyProtection="0"/>
    <xf numFmtId="0" fontId="36" fillId="0" borderId="27" applyNumberFormat="0" applyFill="0" applyAlignment="0" applyProtection="0"/>
    <xf numFmtId="0" fontId="31" fillId="8" borderId="28" applyNumberFormat="0" applyAlignment="0" applyProtection="0"/>
    <xf numFmtId="0" fontId="24" fillId="21" borderId="28" applyNumberFormat="0" applyAlignment="0" applyProtection="0"/>
    <xf numFmtId="0" fontId="19" fillId="2" borderId="29" applyNumberFormat="0" applyFont="0" applyAlignment="0" applyProtection="0"/>
    <xf numFmtId="0" fontId="19" fillId="2" borderId="25" applyNumberFormat="0" applyFont="0" applyAlignment="0" applyProtection="0"/>
    <xf numFmtId="0" fontId="34" fillId="21" borderId="30" applyNumberFormat="0" applyAlignment="0" applyProtection="0"/>
    <xf numFmtId="0" fontId="31" fillId="8" borderId="32" applyNumberFormat="0" applyAlignment="0" applyProtection="0"/>
    <xf numFmtId="0" fontId="19" fillId="2" borderId="25" applyNumberFormat="0" applyFont="0" applyAlignment="0" applyProtection="0"/>
    <xf numFmtId="0" fontId="31" fillId="8" borderId="24" applyNumberFormat="0" applyAlignment="0" applyProtection="0"/>
    <xf numFmtId="0" fontId="34" fillId="21" borderId="26" applyNumberFormat="0" applyAlignment="0" applyProtection="0"/>
    <xf numFmtId="9" fontId="2" fillId="0" borderId="0" applyFont="0" applyFill="0" applyBorder="0" applyAlignment="0" applyProtection="0"/>
    <xf numFmtId="0" fontId="31" fillId="8" borderId="28" applyNumberFormat="0" applyAlignment="0" applyProtection="0"/>
    <xf numFmtId="0" fontId="19" fillId="2" borderId="29" applyNumberFormat="0" applyFont="0" applyAlignment="0" applyProtection="0"/>
    <xf numFmtId="0" fontId="34" fillId="21" borderId="30" applyNumberFormat="0" applyAlignment="0" applyProtection="0"/>
    <xf numFmtId="0" fontId="36" fillId="0" borderId="31" applyNumberFormat="0" applyFill="0" applyAlignment="0" applyProtection="0"/>
    <xf numFmtId="0" fontId="19" fillId="2" borderId="29" applyNumberFormat="0" applyFont="0" applyAlignment="0" applyProtection="0"/>
    <xf numFmtId="0" fontId="19" fillId="2" borderId="33" applyNumberFormat="0" applyFont="0" applyAlignment="0" applyProtection="0"/>
    <xf numFmtId="0" fontId="34" fillId="21" borderId="34" applyNumberFormat="0" applyAlignment="0" applyProtection="0"/>
    <xf numFmtId="0" fontId="36" fillId="0" borderId="35" applyNumberFormat="0" applyFill="0" applyAlignment="0" applyProtection="0"/>
    <xf numFmtId="0" fontId="19" fillId="2" borderId="33" applyNumberFormat="0" applyFont="0" applyAlignment="0" applyProtection="0"/>
    <xf numFmtId="0" fontId="1" fillId="0" borderId="0"/>
    <xf numFmtId="0" fontId="1" fillId="0" borderId="0"/>
    <xf numFmtId="9" fontId="1" fillId="0" borderId="0" applyFont="0" applyFill="0" applyBorder="0" applyAlignment="0" applyProtection="0"/>
  </cellStyleXfs>
  <cellXfs count="80">
    <xf numFmtId="0" fontId="0" fillId="0" borderId="0" xfId="0"/>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0" fillId="0" borderId="0" xfId="0"/>
    <xf numFmtId="0" fontId="19" fillId="0" borderId="0" xfId="0" applyFont="1"/>
    <xf numFmtId="0" fontId="0" fillId="0" borderId="0" xfId="0"/>
    <xf numFmtId="0" fontId="17" fillId="0" borderId="0" xfId="0" applyFont="1" applyBorder="1" applyAlignment="1">
      <alignment horizontal="left"/>
    </xf>
    <xf numFmtId="0" fontId="40" fillId="0" borderId="0" xfId="0" applyFont="1" applyBorder="1" applyAlignment="1">
      <alignment horizontal="left"/>
    </xf>
    <xf numFmtId="0" fontId="40" fillId="26" borderId="0" xfId="0" applyFont="1" applyFill="1" applyAlignment="1"/>
    <xf numFmtId="0" fontId="41" fillId="26" borderId="0" xfId="0" applyFont="1" applyFill="1"/>
    <xf numFmtId="0" fontId="18" fillId="26" borderId="0" xfId="0" applyFont="1" applyFill="1"/>
    <xf numFmtId="0" fontId="41" fillId="26" borderId="0" xfId="0" applyFont="1" applyFill="1" applyBorder="1"/>
    <xf numFmtId="0" fontId="17" fillId="26" borderId="0" xfId="0" applyFont="1" applyFill="1"/>
    <xf numFmtId="0" fontId="17" fillId="26" borderId="0" xfId="0" applyFont="1" applyFill="1" applyBorder="1" applyAlignment="1">
      <alignment horizontal="left" vertical="center"/>
    </xf>
    <xf numFmtId="0" fontId="17" fillId="26" borderId="0" xfId="0" applyFont="1" applyFill="1" applyBorder="1" applyAlignment="1">
      <alignment horizontal="right" textRotation="90" wrapText="1"/>
    </xf>
    <xf numFmtId="0" fontId="17" fillId="26" borderId="0" xfId="0" applyFont="1" applyFill="1" applyAlignment="1">
      <alignment horizontal="center" vertical="center"/>
    </xf>
    <xf numFmtId="0" fontId="18" fillId="26" borderId="11" xfId="0" applyFont="1" applyFill="1" applyBorder="1" applyAlignment="1">
      <alignment horizontal="right"/>
    </xf>
    <xf numFmtId="0" fontId="18" fillId="26" borderId="11" xfId="0" applyFont="1" applyFill="1" applyBorder="1" applyAlignment="1">
      <alignment horizontal="left"/>
    </xf>
    <xf numFmtId="0" fontId="42" fillId="26" borderId="0" xfId="0" applyFont="1" applyFill="1"/>
    <xf numFmtId="0" fontId="44" fillId="0" borderId="10" xfId="100" applyFont="1" applyBorder="1" applyAlignment="1">
      <alignment horizontal="right"/>
    </xf>
    <xf numFmtId="0" fontId="44" fillId="0" borderId="10" xfId="100" applyFont="1" applyBorder="1" applyAlignment="1">
      <alignment horizontal="right"/>
    </xf>
    <xf numFmtId="0" fontId="46" fillId="0" borderId="10" xfId="100" applyFont="1" applyFill="1" applyBorder="1" applyAlignment="1">
      <alignment horizontal="right"/>
    </xf>
    <xf numFmtId="0" fontId="38" fillId="25" borderId="14" xfId="0" applyFont="1" applyFill="1" applyBorder="1" applyAlignment="1">
      <alignment horizontal="right" textRotation="90" wrapText="1"/>
    </xf>
    <xf numFmtId="0" fontId="18" fillId="26" borderId="0" xfId="0" applyFont="1" applyFill="1" applyAlignment="1">
      <alignment horizontal="right"/>
    </xf>
    <xf numFmtId="0" fontId="19" fillId="0" borderId="0" xfId="98" applyFont="1"/>
    <xf numFmtId="0" fontId="44" fillId="0" borderId="0" xfId="98" applyFont="1" applyAlignment="1"/>
    <xf numFmtId="0" fontId="40" fillId="26" borderId="0" xfId="0" applyFont="1" applyFill="1" applyAlignment="1">
      <alignment horizontal="right"/>
    </xf>
    <xf numFmtId="2" fontId="0" fillId="0" borderId="0" xfId="0" applyNumberFormat="1"/>
    <xf numFmtId="0" fontId="41" fillId="26" borderId="0" xfId="0" applyFont="1" applyFill="1" applyAlignment="1">
      <alignment horizontal="right"/>
    </xf>
    <xf numFmtId="0" fontId="18" fillId="26" borderId="12" xfId="0" applyFont="1" applyFill="1" applyBorder="1"/>
    <xf numFmtId="0" fontId="17" fillId="26" borderId="14" xfId="0" applyFont="1" applyFill="1" applyBorder="1" applyAlignment="1">
      <alignment horizontal="right" textRotation="90" wrapText="1"/>
    </xf>
    <xf numFmtId="4" fontId="18" fillId="26" borderId="22" xfId="0" applyNumberFormat="1" applyFont="1" applyFill="1" applyBorder="1" applyAlignment="1">
      <alignment horizontal="right"/>
    </xf>
    <xf numFmtId="0" fontId="18" fillId="26" borderId="13" xfId="0" applyFont="1" applyFill="1" applyBorder="1" applyAlignment="1">
      <alignment horizontal="right"/>
    </xf>
    <xf numFmtId="0" fontId="18" fillId="26" borderId="22" xfId="0" applyFont="1" applyFill="1" applyBorder="1" applyAlignment="1">
      <alignment horizontal="right"/>
    </xf>
    <xf numFmtId="0" fontId="44" fillId="0" borderId="21" xfId="98" applyFont="1" applyBorder="1" applyAlignment="1">
      <alignment vertical="center"/>
    </xf>
    <xf numFmtId="0" fontId="0" fillId="0" borderId="0" xfId="0" applyFill="1"/>
    <xf numFmtId="44" fontId="39" fillId="24" borderId="0" xfId="106" applyFont="1" applyFill="1"/>
    <xf numFmtId="0" fontId="46" fillId="0" borderId="10" xfId="100" applyFont="1" applyBorder="1" applyAlignment="1">
      <alignment horizontal="right"/>
    </xf>
    <xf numFmtId="2" fontId="45" fillId="0" borderId="0" xfId="98" applyNumberFormat="1" applyFont="1"/>
    <xf numFmtId="2" fontId="45" fillId="0" borderId="0" xfId="0" applyNumberFormat="1" applyFont="1"/>
    <xf numFmtId="2" fontId="18" fillId="26" borderId="11" xfId="0" applyNumberFormat="1" applyFont="1" applyFill="1" applyBorder="1"/>
    <xf numFmtId="0" fontId="19" fillId="0" borderId="0" xfId="98"/>
    <xf numFmtId="0" fontId="19" fillId="0" borderId="0" xfId="98" applyFont="1"/>
    <xf numFmtId="0" fontId="19" fillId="0" borderId="0" xfId="98"/>
    <xf numFmtId="0" fontId="19" fillId="0" borderId="0" xfId="98"/>
    <xf numFmtId="0" fontId="19" fillId="0" borderId="0" xfId="98" applyFont="1"/>
    <xf numFmtId="0" fontId="19" fillId="0" borderId="0" xfId="98"/>
    <xf numFmtId="0" fontId="19" fillId="0" borderId="0" xfId="98" applyFont="1"/>
    <xf numFmtId="0" fontId="19" fillId="0" borderId="0" xfId="98"/>
    <xf numFmtId="0" fontId="18" fillId="28" borderId="11" xfId="0" applyFont="1" applyFill="1" applyBorder="1" applyAlignment="1">
      <alignment horizontal="right"/>
    </xf>
    <xf numFmtId="0" fontId="18" fillId="28" borderId="11" xfId="0" applyFont="1" applyFill="1" applyBorder="1" applyAlignment="1">
      <alignment horizontal="left"/>
    </xf>
    <xf numFmtId="0" fontId="18" fillId="28" borderId="0" xfId="0" applyFont="1" applyFill="1"/>
    <xf numFmtId="2" fontId="18" fillId="28" borderId="11" xfId="0" applyNumberFormat="1" applyFont="1" applyFill="1" applyBorder="1"/>
    <xf numFmtId="0" fontId="19" fillId="0" borderId="0" xfId="98" applyFont="1"/>
    <xf numFmtId="4" fontId="18" fillId="28" borderId="13" xfId="0" applyNumberFormat="1" applyFont="1" applyFill="1" applyBorder="1" applyAlignment="1">
      <alignment horizontal="right"/>
    </xf>
    <xf numFmtId="0" fontId="18" fillId="28" borderId="11" xfId="0" applyFont="1" applyFill="1" applyBorder="1"/>
    <xf numFmtId="0" fontId="18" fillId="28" borderId="13" xfId="0" applyFont="1" applyFill="1" applyBorder="1" applyAlignment="1">
      <alignment horizontal="right"/>
    </xf>
    <xf numFmtId="0" fontId="18" fillId="25" borderId="13" xfId="0" applyFont="1" applyFill="1" applyBorder="1" applyAlignment="1">
      <alignment horizontal="right"/>
    </xf>
    <xf numFmtId="0" fontId="48" fillId="28" borderId="13" xfId="101" applyFont="1" applyFill="1" applyBorder="1" applyAlignment="1">
      <alignment horizontal="right"/>
    </xf>
    <xf numFmtId="0" fontId="44" fillId="0" borderId="0" xfId="98" applyFont="1" applyAlignment="1">
      <alignment horizontal="left"/>
    </xf>
    <xf numFmtId="0" fontId="43" fillId="0" borderId="10" xfId="100" applyFont="1" applyBorder="1" applyAlignment="1">
      <alignment horizontal="center"/>
    </xf>
    <xf numFmtId="1" fontId="19" fillId="0" borderId="23" xfId="1" applyNumberFormat="1" applyFont="1" applyBorder="1" applyAlignment="1">
      <alignment horizontal="center" vertical="center"/>
    </xf>
    <xf numFmtId="1" fontId="19" fillId="0" borderId="0" xfId="1" applyNumberFormat="1" applyFont="1" applyAlignment="1">
      <alignment horizontal="center" vertical="center"/>
    </xf>
    <xf numFmtId="44" fontId="39" fillId="0" borderId="23" xfId="106" applyFont="1" applyBorder="1" applyAlignment="1">
      <alignment horizontal="center" vertical="center"/>
    </xf>
    <xf numFmtId="44" fontId="39" fillId="0" borderId="0" xfId="106" applyFont="1" applyAlignment="1">
      <alignment horizontal="center" vertical="center"/>
    </xf>
    <xf numFmtId="0" fontId="44" fillId="24" borderId="21" xfId="98" applyFont="1" applyFill="1" applyBorder="1" applyAlignment="1">
      <alignment horizontal="left" vertical="center"/>
    </xf>
    <xf numFmtId="0" fontId="0" fillId="24" borderId="0" xfId="0" applyFill="1" applyAlignment="1">
      <alignment horizontal="left" wrapText="1"/>
    </xf>
    <xf numFmtId="164" fontId="43" fillId="25" borderId="20" xfId="108" applyNumberFormat="1" applyFont="1" applyFill="1" applyBorder="1" applyAlignment="1">
      <alignment horizontal="left" vertical="center" wrapText="1"/>
    </xf>
    <xf numFmtId="164" fontId="43" fillId="25" borderId="18" xfId="108" applyNumberFormat="1" applyFont="1" applyFill="1" applyBorder="1" applyAlignment="1">
      <alignment horizontal="left" vertical="center" wrapText="1"/>
    </xf>
    <xf numFmtId="164" fontId="43" fillId="25" borderId="16" xfId="108" applyNumberFormat="1" applyFont="1" applyFill="1" applyBorder="1" applyAlignment="1">
      <alignment horizontal="left" vertical="center" wrapText="1"/>
    </xf>
    <xf numFmtId="164" fontId="43" fillId="25" borderId="20" xfId="108" applyNumberFormat="1" applyFont="1" applyFill="1" applyBorder="1" applyAlignment="1">
      <alignment horizontal="right" vertical="center" wrapText="1"/>
    </xf>
    <xf numFmtId="164" fontId="43" fillId="25" borderId="18" xfId="108" applyNumberFormat="1" applyFont="1" applyFill="1" applyBorder="1" applyAlignment="1">
      <alignment horizontal="right" vertical="center" wrapText="1"/>
    </xf>
    <xf numFmtId="164" fontId="43" fillId="25" borderId="16" xfId="108" applyNumberFormat="1" applyFont="1" applyFill="1" applyBorder="1" applyAlignment="1">
      <alignment horizontal="right" vertical="center" wrapText="1"/>
    </xf>
    <xf numFmtId="164" fontId="43" fillId="25" borderId="19" xfId="108" applyNumberFormat="1" applyFont="1" applyFill="1" applyBorder="1" applyAlignment="1">
      <alignment horizontal="right" vertical="center" wrapText="1"/>
    </xf>
    <xf numFmtId="164" fontId="43" fillId="25" borderId="17" xfId="108" applyNumberFormat="1" applyFont="1" applyFill="1" applyBorder="1" applyAlignment="1">
      <alignment horizontal="right" vertical="center" wrapText="1"/>
    </xf>
    <xf numFmtId="164" fontId="43" fillId="25" borderId="15" xfId="108" applyNumberFormat="1" applyFont="1" applyFill="1" applyBorder="1" applyAlignment="1">
      <alignment horizontal="right" vertical="center" wrapText="1"/>
    </xf>
    <xf numFmtId="0" fontId="40" fillId="26" borderId="0" xfId="0" applyFont="1" applyFill="1" applyAlignment="1">
      <alignment horizontal="left"/>
    </xf>
    <xf numFmtId="0" fontId="40" fillId="26" borderId="0" xfId="0" applyFont="1" applyFill="1" applyAlignment="1">
      <alignment horizontal="right"/>
    </xf>
  </cellXfs>
  <cellStyles count="14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1" xr:uid="{00000000-0005-0000-0000-000032000000}"/>
    <cellStyle name="Calculation 2 3" xfId="128" xr:uid="{00000000-0005-0000-0000-000032000000}"/>
    <cellStyle name="Calculation 2 4" xfId="123" xr:uid="{00000000-0005-0000-0000-000032000000}"/>
    <cellStyle name="Calculation 3" xfId="31" xr:uid="{00000000-0005-0000-0000-000033000000}"/>
    <cellStyle name="Calculation 3 2" xfId="114" xr:uid="{00000000-0005-0000-0000-000033000000}"/>
    <cellStyle name="Calculation 3 3" xfId="121" xr:uid="{00000000-0005-0000-0000-000033000000}"/>
    <cellStyle name="Calculation 3 4" xfId="118" xr:uid="{00000000-0005-0000-0000-000033000000}"/>
    <cellStyle name="Check Cell 2" xfId="74" xr:uid="{00000000-0005-0000-0000-000034000000}"/>
    <cellStyle name="Check Cell 3" xfId="32" xr:uid="{00000000-0005-0000-0000-000035000000}"/>
    <cellStyle name="Comma 2" xfId="108" xr:uid="{00000000-0005-0000-0000-000036000000}"/>
    <cellStyle name="Currency" xfId="106" builtinId="4"/>
    <cellStyle name="Currency 2" xfId="1" xr:uid="{00000000-0005-0000-0000-000038000000}"/>
    <cellStyle name="Explanatory Text 2" xfId="75" xr:uid="{00000000-0005-0000-0000-000039000000}"/>
    <cellStyle name="Explanatory Text 3" xfId="33" xr:uid="{00000000-0005-0000-0000-00003A000000}"/>
    <cellStyle name="Good" xfId="101" builtinId="26"/>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Input 2" xfId="81" xr:uid="{00000000-0005-0000-0000-000046000000}"/>
    <cellStyle name="Input 2 2" xfId="134" xr:uid="{00000000-0005-0000-0000-000043000000}"/>
    <cellStyle name="Input 2 3" xfId="127" xr:uid="{00000000-0005-0000-0000-000043000000}"/>
    <cellStyle name="Input 2 4" xfId="113" xr:uid="{00000000-0005-0000-0000-000043000000}"/>
    <cellStyle name="Input 3" xfId="39" xr:uid="{00000000-0005-0000-0000-000047000000}"/>
    <cellStyle name="Input 3 2" xfId="116" xr:uid="{00000000-0005-0000-0000-000044000000}"/>
    <cellStyle name="Input 3 3" xfId="137" xr:uid="{00000000-0005-0000-0000-000044000000}"/>
    <cellStyle name="Input 3 4" xfId="132" xr:uid="{00000000-0005-0000-0000-000044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9" xr:uid="{00000000-0005-0000-0000-000051000000}"/>
    <cellStyle name="Normal 3 4" xfId="107" xr:uid="{00000000-0005-0000-0000-000052000000}"/>
    <cellStyle name="Normal 4" xfId="4" xr:uid="{00000000-0005-0000-0000-000053000000}"/>
    <cellStyle name="Normal 4 10" xfId="100" xr:uid="{00000000-0005-0000-0000-000054000000}"/>
    <cellStyle name="Normal 4 11" xfId="103" xr:uid="{00000000-0005-0000-0000-000055000000}"/>
    <cellStyle name="Normal 4 12" xfId="105" xr:uid="{00000000-0005-0000-0000-000056000000}"/>
    <cellStyle name="Normal 4 13" xfId="124" xr:uid="{00000000-0005-0000-0000-00004C000000}"/>
    <cellStyle name="Normal 4 14" xfId="147" xr:uid="{00000000-0005-0000-0000-00004C000000}"/>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2" xr:uid="{00000000-0005-0000-0000-000060000000}"/>
    <cellStyle name="Normal 7" xfId="104" xr:uid="{00000000-0005-0000-0000-000061000000}"/>
    <cellStyle name="Normal 8" xfId="110" xr:uid="{00000000-0005-0000-0000-00009B000000}"/>
    <cellStyle name="Normal 9" xfId="146" xr:uid="{00000000-0005-0000-0000-0000BF000000}"/>
    <cellStyle name="Note 2" xfId="5" xr:uid="{00000000-0005-0000-0000-000062000000}"/>
    <cellStyle name="Note 2 2" xfId="130" xr:uid="{00000000-0005-0000-0000-00004E000000}"/>
    <cellStyle name="Note 2 3" xfId="138" xr:uid="{00000000-0005-0000-0000-00004E000000}"/>
    <cellStyle name="Note 2 4" xfId="142" xr:uid="{00000000-0005-0000-0000-00004E000000}"/>
    <cellStyle name="Note 3" xfId="89" xr:uid="{00000000-0005-0000-0000-000063000000}"/>
    <cellStyle name="Note 3 2" xfId="120" xr:uid="{00000000-0005-0000-0000-00004F000000}"/>
    <cellStyle name="Note 3 3" xfId="141" xr:uid="{00000000-0005-0000-0000-00004F000000}"/>
    <cellStyle name="Note 3 4" xfId="145" xr:uid="{00000000-0005-0000-0000-00004F000000}"/>
    <cellStyle name="Note 4" xfId="42" xr:uid="{00000000-0005-0000-0000-000064000000}"/>
    <cellStyle name="Note 4 2" xfId="99" xr:uid="{00000000-0005-0000-0000-000065000000}"/>
    <cellStyle name="Note 4 3" xfId="133" xr:uid="{00000000-0005-0000-0000-000050000000}"/>
    <cellStyle name="Note 4 4" xfId="129" xr:uid="{00000000-0005-0000-0000-000050000000}"/>
    <cellStyle name="Note 4 5" xfId="112" xr:uid="{00000000-0005-0000-0000-000050000000}"/>
    <cellStyle name="Output 2" xfId="84" xr:uid="{00000000-0005-0000-0000-000066000000}"/>
    <cellStyle name="Output 2 2" xfId="135" xr:uid="{00000000-0005-0000-0000-000051000000}"/>
    <cellStyle name="Output 2 3" xfId="139" xr:uid="{00000000-0005-0000-0000-000051000000}"/>
    <cellStyle name="Output 2 4" xfId="143" xr:uid="{00000000-0005-0000-0000-000051000000}"/>
    <cellStyle name="Output 3" xfId="43" xr:uid="{00000000-0005-0000-0000-000067000000}"/>
    <cellStyle name="Output 3 2" xfId="117" xr:uid="{00000000-0005-0000-0000-000052000000}"/>
    <cellStyle name="Output 3 3" xfId="131" xr:uid="{00000000-0005-0000-0000-000052000000}"/>
    <cellStyle name="Output 3 4" xfId="115" xr:uid="{00000000-0005-0000-0000-000052000000}"/>
    <cellStyle name="Percent 2" xfId="136" xr:uid="{00000000-0005-0000-0000-00009D000000}"/>
    <cellStyle name="Percent 3" xfId="148" xr:uid="{00000000-0005-0000-0000-0000C1000000}"/>
    <cellStyle name="Title 2" xfId="85" xr:uid="{00000000-0005-0000-0000-000068000000}"/>
    <cellStyle name="Title 3" xfId="44" xr:uid="{00000000-0005-0000-0000-000069000000}"/>
    <cellStyle name="Total 2" xfId="86" xr:uid="{00000000-0005-0000-0000-00006A000000}"/>
    <cellStyle name="Total 2 2" xfId="122" xr:uid="{00000000-0005-0000-0000-000056000000}"/>
    <cellStyle name="Total 2 3" xfId="140" xr:uid="{00000000-0005-0000-0000-000056000000}"/>
    <cellStyle name="Total 2 4" xfId="144" xr:uid="{00000000-0005-0000-0000-000056000000}"/>
    <cellStyle name="Total 3" xfId="45" xr:uid="{00000000-0005-0000-0000-00006B000000}"/>
    <cellStyle name="Total 3 2" xfId="126" xr:uid="{00000000-0005-0000-0000-000057000000}"/>
    <cellStyle name="Total 3 3" xfId="125" xr:uid="{00000000-0005-0000-0000-000057000000}"/>
    <cellStyle name="Total 3 4" xfId="119" xr:uid="{00000000-0005-0000-0000-000057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
  <sheetViews>
    <sheetView workbookViewId="0">
      <selection activeCell="E43" sqref="E43"/>
    </sheetView>
  </sheetViews>
  <sheetFormatPr defaultRowHeight="12.75" x14ac:dyDescent="0.2"/>
  <cols>
    <col min="1" max="3" width="9.42578125" customWidth="1"/>
    <col min="4" max="7" width="8.85546875" customWidth="1"/>
    <col min="8" max="9" width="8.85546875" style="7" customWidth="1"/>
    <col min="10" max="10" width="15" style="7" bestFit="1" customWidth="1"/>
    <col min="11" max="11" width="12.42578125" bestFit="1" customWidth="1"/>
  </cols>
  <sheetData>
    <row r="1" spans="1:13" ht="15.75" x14ac:dyDescent="0.25">
      <c r="A1" s="9" t="s">
        <v>0</v>
      </c>
      <c r="B1" s="8"/>
      <c r="C1" s="8"/>
      <c r="D1" s="8"/>
      <c r="E1" s="4"/>
      <c r="F1" s="4"/>
      <c r="G1" s="4"/>
      <c r="H1" s="4"/>
      <c r="I1" s="4"/>
      <c r="J1" s="4"/>
      <c r="K1" s="4"/>
    </row>
    <row r="2" spans="1:13" ht="15.75" x14ac:dyDescent="0.25">
      <c r="A2" s="2"/>
      <c r="B2" s="1"/>
      <c r="C2" s="3"/>
      <c r="D2" s="3"/>
      <c r="E2" s="3"/>
      <c r="F2" s="3"/>
      <c r="G2" s="3"/>
      <c r="H2" s="3"/>
      <c r="I2" s="3"/>
      <c r="J2" s="3"/>
      <c r="K2" s="3"/>
      <c r="L2" s="3"/>
    </row>
    <row r="3" spans="1:13" s="6" customFormat="1" x14ac:dyDescent="0.2">
      <c r="A3" s="62"/>
      <c r="B3" s="62"/>
      <c r="C3" s="62"/>
      <c r="D3" s="39" t="s">
        <v>6</v>
      </c>
      <c r="E3" s="21" t="s">
        <v>7</v>
      </c>
      <c r="F3" s="21" t="s">
        <v>8</v>
      </c>
      <c r="G3" s="21" t="s">
        <v>9</v>
      </c>
      <c r="H3" s="21" t="s">
        <v>10</v>
      </c>
      <c r="I3" s="21" t="s">
        <v>11</v>
      </c>
      <c r="J3" s="22" t="s">
        <v>25</v>
      </c>
      <c r="K3" s="23" t="s">
        <v>26</v>
      </c>
    </row>
    <row r="4" spans="1:13" x14ac:dyDescent="0.2">
      <c r="A4" s="61" t="s">
        <v>30</v>
      </c>
      <c r="B4" s="61"/>
      <c r="C4" s="61"/>
      <c r="D4" s="40">
        <f>'Pricing Score Calculation'!E5</f>
        <v>30</v>
      </c>
      <c r="E4" s="43">
        <v>20</v>
      </c>
      <c r="F4" s="43">
        <v>15</v>
      </c>
      <c r="G4" s="43">
        <v>10</v>
      </c>
      <c r="H4" s="43">
        <v>10</v>
      </c>
      <c r="I4" s="43">
        <v>5</v>
      </c>
      <c r="J4" s="26">
        <f>HUB!J4</f>
        <v>10</v>
      </c>
      <c r="K4" s="41">
        <f>SUM(D4:J4)</f>
        <v>100</v>
      </c>
    </row>
    <row r="5" spans="1:13" x14ac:dyDescent="0.2">
      <c r="A5" s="61" t="s">
        <v>31</v>
      </c>
      <c r="B5" s="61"/>
      <c r="C5" s="61"/>
      <c r="D5" s="40">
        <f>'Pricing Score Calculation'!E6</f>
        <v>29.130568973184307</v>
      </c>
      <c r="E5" s="43">
        <v>14</v>
      </c>
      <c r="F5" s="43">
        <v>10.5</v>
      </c>
      <c r="G5" s="43">
        <v>8</v>
      </c>
      <c r="H5" s="43">
        <v>8</v>
      </c>
      <c r="I5" s="43">
        <v>3.5</v>
      </c>
      <c r="J5" s="49">
        <f>HUB!J5</f>
        <v>10</v>
      </c>
      <c r="K5" s="41">
        <f t="shared" ref="K5:K6" si="0">SUM(D5:J5)</f>
        <v>83.13056897318431</v>
      </c>
      <c r="M5" s="5"/>
    </row>
    <row r="6" spans="1:13" x14ac:dyDescent="0.2">
      <c r="A6" s="61" t="s">
        <v>32</v>
      </c>
      <c r="B6" s="61"/>
      <c r="C6" s="61"/>
      <c r="D6" s="40">
        <f>'Pricing Score Calculation'!E7</f>
        <v>29.119565217391305</v>
      </c>
      <c r="E6" s="43">
        <v>20</v>
      </c>
      <c r="F6" s="43">
        <v>15</v>
      </c>
      <c r="G6" s="43">
        <v>10</v>
      </c>
      <c r="H6" s="43">
        <v>10</v>
      </c>
      <c r="I6" s="43">
        <v>5</v>
      </c>
      <c r="J6" s="49">
        <f>HUB!J6</f>
        <v>10</v>
      </c>
      <c r="K6" s="41">
        <f t="shared" si="0"/>
        <v>99.119565217391312</v>
      </c>
      <c r="M6" s="5"/>
    </row>
  </sheetData>
  <mergeCells count="4">
    <mergeCell ref="A6:C6"/>
    <mergeCell ref="A3:C3"/>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6"/>
  <sheetViews>
    <sheetView tabSelected="1" workbookViewId="0">
      <selection activeCell="H7" sqref="H7"/>
    </sheetView>
  </sheetViews>
  <sheetFormatPr defaultRowHeight="15" x14ac:dyDescent="0.2"/>
  <cols>
    <col min="1" max="1" width="33" style="12" customWidth="1"/>
    <col min="2" max="2" width="8.28515625" style="12" bestFit="1" customWidth="1"/>
    <col min="3" max="8" width="7" style="12" bestFit="1" customWidth="1"/>
    <col min="9" max="9" width="10.85546875" style="12" bestFit="1" customWidth="1"/>
    <col min="10" max="10" width="7.5703125" style="12" customWidth="1"/>
    <col min="11" max="11" width="8.28515625" style="12" customWidth="1"/>
    <col min="12" max="18" width="4.140625" style="12" customWidth="1"/>
    <col min="19" max="19" width="7.140625" style="12" customWidth="1"/>
    <col min="20" max="22" width="9.140625" style="12" customWidth="1"/>
    <col min="23" max="16384" width="9.140625" style="12"/>
  </cols>
  <sheetData>
    <row r="1" spans="1:20" ht="15.75" x14ac:dyDescent="0.25">
      <c r="A1" s="10" t="s">
        <v>12</v>
      </c>
      <c r="B1" s="11"/>
      <c r="C1" s="10"/>
      <c r="D1" s="10"/>
      <c r="E1" s="10"/>
      <c r="F1" s="10"/>
      <c r="G1" s="10"/>
      <c r="H1" s="10"/>
      <c r="I1" s="10"/>
      <c r="J1" s="10"/>
    </row>
    <row r="2" spans="1:20" ht="6" customHeight="1" x14ac:dyDescent="0.25">
      <c r="A2" s="10"/>
      <c r="B2" s="11"/>
      <c r="C2" s="10"/>
      <c r="D2" s="10"/>
      <c r="E2" s="10"/>
      <c r="F2" s="10"/>
      <c r="G2" s="10"/>
      <c r="H2" s="10"/>
      <c r="I2" s="10"/>
      <c r="J2" s="10"/>
    </row>
    <row r="3" spans="1:20" ht="15.75" x14ac:dyDescent="0.25">
      <c r="A3" s="78" t="s">
        <v>33</v>
      </c>
      <c r="B3" s="78"/>
      <c r="C3" s="78"/>
      <c r="D3" s="78"/>
      <c r="E3" s="78"/>
      <c r="F3" s="78"/>
      <c r="G3" s="78"/>
      <c r="H3" s="78"/>
      <c r="I3" s="78"/>
      <c r="J3" s="78"/>
    </row>
    <row r="4" spans="1:20" x14ac:dyDescent="0.2">
      <c r="A4" s="11"/>
      <c r="B4" s="11"/>
      <c r="C4" s="11"/>
      <c r="D4" s="11"/>
      <c r="E4" s="11"/>
      <c r="F4" s="11"/>
      <c r="G4" s="11"/>
      <c r="H4" s="11"/>
      <c r="I4" s="13"/>
      <c r="J4" s="13"/>
    </row>
    <row r="5" spans="1:20" ht="15.75" x14ac:dyDescent="0.25">
      <c r="H5" s="30"/>
      <c r="I5" s="28" t="s">
        <v>22</v>
      </c>
      <c r="J5" s="14"/>
      <c r="K5" s="28"/>
      <c r="L5" s="14"/>
      <c r="S5" s="79" t="s">
        <v>15</v>
      </c>
      <c r="T5" s="79"/>
    </row>
    <row r="6" spans="1:20" s="17" customFormat="1" ht="135" customHeight="1" x14ac:dyDescent="0.2">
      <c r="A6" s="15"/>
      <c r="B6" s="16" t="s">
        <v>1</v>
      </c>
      <c r="C6" s="16" t="s">
        <v>2</v>
      </c>
      <c r="D6" s="16" t="s">
        <v>3</v>
      </c>
      <c r="E6" s="16" t="s">
        <v>4</v>
      </c>
      <c r="F6" s="16" t="s">
        <v>5</v>
      </c>
      <c r="G6" s="16" t="s">
        <v>27</v>
      </c>
      <c r="H6" s="16" t="s">
        <v>28</v>
      </c>
      <c r="I6" s="32" t="s">
        <v>16</v>
      </c>
      <c r="K6" s="12"/>
      <c r="L6" s="16" t="str">
        <f t="shared" ref="L6:R6" si="0">B6</f>
        <v>Evaluator 1</v>
      </c>
      <c r="M6" s="16" t="str">
        <f t="shared" si="0"/>
        <v>Evaluator 2</v>
      </c>
      <c r="N6" s="16" t="str">
        <f t="shared" si="0"/>
        <v>Evaluator 3</v>
      </c>
      <c r="O6" s="16" t="str">
        <f t="shared" si="0"/>
        <v>Evaluator 4</v>
      </c>
      <c r="P6" s="16" t="str">
        <f t="shared" si="0"/>
        <v>Evaluator 5</v>
      </c>
      <c r="Q6" s="16" t="str">
        <f t="shared" si="0"/>
        <v>Evaluator 6</v>
      </c>
      <c r="R6" s="16" t="str">
        <f t="shared" si="0"/>
        <v>Evaluator 7</v>
      </c>
      <c r="S6" s="32" t="s">
        <v>24</v>
      </c>
      <c r="T6" s="24" t="s">
        <v>14</v>
      </c>
    </row>
    <row r="7" spans="1:20" s="53" customFormat="1" ht="16.5" customHeight="1" x14ac:dyDescent="0.25">
      <c r="A7" s="52" t="str">
        <f>'1'!A4:C4</f>
        <v>Bartlett Cocke</v>
      </c>
      <c r="B7" s="54">
        <f>'1'!K4</f>
        <v>100</v>
      </c>
      <c r="C7" s="54">
        <f>'2'!K4</f>
        <v>98</v>
      </c>
      <c r="D7" s="54">
        <f>'3'!K4</f>
        <v>89</v>
      </c>
      <c r="E7" s="54">
        <f>'4'!K4</f>
        <v>93.2</v>
      </c>
      <c r="F7" s="54">
        <f>'5'!K4</f>
        <v>87.8</v>
      </c>
      <c r="G7" s="54">
        <f>'6'!K4</f>
        <v>85.800000000000011</v>
      </c>
      <c r="H7" s="54">
        <f>'7'!K4</f>
        <v>90</v>
      </c>
      <c r="I7" s="56">
        <f>AVERAGE(B7:H7)</f>
        <v>91.971428571428561</v>
      </c>
      <c r="J7" s="57"/>
      <c r="K7" s="57"/>
      <c r="L7" s="51">
        <f>RANK(B7,$B$7:$B$9,0)</f>
        <v>1</v>
      </c>
      <c r="M7" s="51">
        <f>RANK(C7,$C$7:$C$9,0)</f>
        <v>1</v>
      </c>
      <c r="N7" s="51">
        <f>RANK(D7,$D$7:$D$9,0)</f>
        <v>2</v>
      </c>
      <c r="O7" s="51">
        <f>RANK(E7,$E$7:$E$9,0)</f>
        <v>1</v>
      </c>
      <c r="P7" s="51">
        <f>RANK(F7,$F$7:$F$9,0)</f>
        <v>2</v>
      </c>
      <c r="Q7" s="51">
        <f>RANK(G7,$G$7:$G$9,0)</f>
        <v>2</v>
      </c>
      <c r="R7" s="51">
        <f>RANK(H7,$H$7:$H$9,0)</f>
        <v>1</v>
      </c>
      <c r="S7" s="58">
        <f>AVERAGE(L7:R7)</f>
        <v>1.4285714285714286</v>
      </c>
      <c r="T7" s="60">
        <f>RANK(S7,$S$7:$S$9,1)</f>
        <v>1</v>
      </c>
    </row>
    <row r="8" spans="1:20" ht="16.5" customHeight="1" x14ac:dyDescent="0.2">
      <c r="A8" s="19" t="str">
        <f>'1'!A5:C5</f>
        <v>Trevino Group</v>
      </c>
      <c r="B8" s="42">
        <f>'1'!K5</f>
        <v>83.13056897318431</v>
      </c>
      <c r="C8" s="42">
        <f>'2'!K5</f>
        <v>82.13056897318431</v>
      </c>
      <c r="D8" s="42">
        <f>'3'!K5</f>
        <v>76.13056897318431</v>
      </c>
      <c r="E8" s="42">
        <f>'4'!K5</f>
        <v>85.63056897318431</v>
      </c>
      <c r="F8" s="42">
        <f>'5'!K5</f>
        <v>78.930568973184307</v>
      </c>
      <c r="G8" s="42">
        <f>'6'!K5</f>
        <v>82.530568973184316</v>
      </c>
      <c r="H8" s="42">
        <f>'7'!K5</f>
        <v>77.13056897318431</v>
      </c>
      <c r="I8" s="33">
        <f>AVERAGE(B8:H8)</f>
        <v>80.801997544612874</v>
      </c>
      <c r="J8" s="31"/>
      <c r="K8" s="31"/>
      <c r="L8" s="18">
        <f>RANK(B8,$B$7:$B$9,0)</f>
        <v>3</v>
      </c>
      <c r="M8" s="18">
        <f>RANK(C8,$C$7:$C$9,0)</f>
        <v>3</v>
      </c>
      <c r="N8" s="18">
        <f>RANK(D8,$D$7:$D$9,0)</f>
        <v>3</v>
      </c>
      <c r="O8" s="18">
        <f>RANK(E8,$E$7:$E$9,0)</f>
        <v>3</v>
      </c>
      <c r="P8" s="18">
        <f>RANK(F8,$F$7:$F$9,0)</f>
        <v>3</v>
      </c>
      <c r="Q8" s="18">
        <f>RANK(G8,$G$7:$G$9,0)</f>
        <v>3</v>
      </c>
      <c r="R8" s="18">
        <f>RANK(H8,$H$7:$H$9,0)</f>
        <v>3</v>
      </c>
      <c r="S8" s="35">
        <f>AVERAGE(L8:R8)</f>
        <v>3</v>
      </c>
      <c r="T8" s="59">
        <f>RANK(S8,$S$7:$S$9,1)</f>
        <v>3</v>
      </c>
    </row>
    <row r="9" spans="1:20" ht="16.5" customHeight="1" x14ac:dyDescent="0.2">
      <c r="A9" s="19" t="str">
        <f>'1'!A6:C6</f>
        <v>Turner</v>
      </c>
      <c r="B9" s="42">
        <f>'1'!K6</f>
        <v>99.119565217391312</v>
      </c>
      <c r="C9" s="42">
        <f>'2'!K6</f>
        <v>92.119565217391312</v>
      </c>
      <c r="D9" s="42">
        <f>'3'!K6</f>
        <v>99.119565217391312</v>
      </c>
      <c r="E9" s="42">
        <f>'4'!K6</f>
        <v>92.419565217391295</v>
      </c>
      <c r="F9" s="42">
        <f>'5'!K6</f>
        <v>87.919565217391309</v>
      </c>
      <c r="G9" s="42">
        <f>'6'!K6</f>
        <v>93.519565217391303</v>
      </c>
      <c r="H9" s="42">
        <f>'7'!K6</f>
        <v>79.619565217391312</v>
      </c>
      <c r="I9" s="33">
        <f>AVERAGE(B9:H9)</f>
        <v>91.976708074534173</v>
      </c>
      <c r="J9" s="31"/>
      <c r="K9" s="31"/>
      <c r="L9" s="18">
        <f>RANK(B9,$B$7:$B$9,0)</f>
        <v>2</v>
      </c>
      <c r="M9" s="18">
        <f>RANK(C9,$C$7:$C$9,0)</f>
        <v>2</v>
      </c>
      <c r="N9" s="18">
        <f>RANK(D9,$D$7:$D$9,0)</f>
        <v>1</v>
      </c>
      <c r="O9" s="18">
        <f>RANK(E9,$E$7:$E$9,0)</f>
        <v>2</v>
      </c>
      <c r="P9" s="18">
        <f>RANK(F9,$F$7:$F$9,0)</f>
        <v>1</v>
      </c>
      <c r="Q9" s="18">
        <f>RANK(G9,$G$7:$G$9,0)</f>
        <v>1</v>
      </c>
      <c r="R9" s="18">
        <f>RANK(H9,$H$7:$H$9,0)</f>
        <v>2</v>
      </c>
      <c r="S9" s="35">
        <f>AVERAGE(L9:R9)</f>
        <v>1.5714285714285714</v>
      </c>
      <c r="T9" s="34">
        <f>RANK(S9,$S$7:$S$9,1)</f>
        <v>2</v>
      </c>
    </row>
    <row r="10" spans="1:20" x14ac:dyDescent="0.2">
      <c r="K10" s="25"/>
    </row>
    <row r="15" spans="1:20" x14ac:dyDescent="0.2">
      <c r="A15" s="20" t="s">
        <v>13</v>
      </c>
    </row>
    <row r="16" spans="1:20" x14ac:dyDescent="0.2">
      <c r="A16" s="20"/>
    </row>
  </sheetData>
  <mergeCells count="2">
    <mergeCell ref="A3:J3"/>
    <mergeCell ref="S5:T5"/>
  </mergeCells>
  <pageMargins left="0.24" right="0.3" top="1" bottom="1" header="0.5" footer="0.5"/>
  <pageSetup scale="95"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
  <sheetViews>
    <sheetView workbookViewId="0">
      <selection activeCell="J4" sqref="J4:J6"/>
    </sheetView>
  </sheetViews>
  <sheetFormatPr defaultRowHeight="12.75" x14ac:dyDescent="0.2"/>
  <cols>
    <col min="11" max="11" width="14.42578125" bestFit="1" customWidth="1"/>
  </cols>
  <sheetData>
    <row r="1" spans="1:14" ht="15.75" x14ac:dyDescent="0.25">
      <c r="A1" s="9" t="s">
        <v>0</v>
      </c>
      <c r="B1" s="8"/>
      <c r="C1" s="8"/>
      <c r="D1" s="8"/>
      <c r="E1" s="4"/>
      <c r="F1" s="4"/>
      <c r="G1" s="4"/>
      <c r="H1" s="4"/>
      <c r="I1" s="4"/>
    </row>
    <row r="2" spans="1:14" ht="15.75" x14ac:dyDescent="0.25">
      <c r="A2" s="4"/>
      <c r="B2" s="3"/>
      <c r="C2" s="3"/>
      <c r="D2" s="3"/>
      <c r="E2" s="3"/>
      <c r="F2" s="3"/>
      <c r="G2" s="3"/>
      <c r="H2" s="3"/>
      <c r="I2" s="3"/>
    </row>
    <row r="3" spans="1:14" x14ac:dyDescent="0.2">
      <c r="A3" s="62"/>
      <c r="B3" s="62"/>
      <c r="C3" s="62"/>
      <c r="D3" s="39" t="s">
        <v>6</v>
      </c>
      <c r="E3" s="22" t="s">
        <v>7</v>
      </c>
      <c r="F3" s="22" t="s">
        <v>8</v>
      </c>
      <c r="G3" s="22" t="s">
        <v>9</v>
      </c>
      <c r="H3" s="22" t="s">
        <v>10</v>
      </c>
      <c r="I3" s="22" t="s">
        <v>11</v>
      </c>
      <c r="J3" s="22" t="s">
        <v>25</v>
      </c>
      <c r="K3" s="23" t="s">
        <v>26</v>
      </c>
      <c r="L3" s="6"/>
      <c r="M3" s="6"/>
      <c r="N3" s="6"/>
    </row>
    <row r="4" spans="1:14" x14ac:dyDescent="0.2">
      <c r="A4" s="61" t="s">
        <v>30</v>
      </c>
      <c r="B4" s="61"/>
      <c r="C4" s="61"/>
      <c r="D4" s="40">
        <f>'Pricing Score Calculation'!E5</f>
        <v>30</v>
      </c>
      <c r="E4" s="44">
        <v>20</v>
      </c>
      <c r="F4" s="44">
        <v>15</v>
      </c>
      <c r="G4" s="44">
        <v>8</v>
      </c>
      <c r="H4" s="44">
        <v>10</v>
      </c>
      <c r="I4" s="44">
        <v>5</v>
      </c>
      <c r="J4" s="26">
        <f>HUB!J4</f>
        <v>10</v>
      </c>
      <c r="K4" s="41">
        <f>SUM(D4:J4)</f>
        <v>98</v>
      </c>
      <c r="L4" s="7"/>
      <c r="M4" s="7"/>
      <c r="N4" s="7"/>
    </row>
    <row r="5" spans="1:14" x14ac:dyDescent="0.2">
      <c r="A5" s="61" t="s">
        <v>31</v>
      </c>
      <c r="B5" s="61"/>
      <c r="C5" s="61"/>
      <c r="D5" s="40">
        <f>'Pricing Score Calculation'!E6</f>
        <v>29.130568973184307</v>
      </c>
      <c r="E5" s="44">
        <v>16</v>
      </c>
      <c r="F5" s="44">
        <v>9</v>
      </c>
      <c r="G5" s="44">
        <v>6</v>
      </c>
      <c r="H5" s="44">
        <v>8</v>
      </c>
      <c r="I5" s="44">
        <v>4</v>
      </c>
      <c r="J5" s="49">
        <f>HUB!J5</f>
        <v>10</v>
      </c>
      <c r="K5" s="41">
        <f t="shared" ref="K5:K6" si="0">SUM(D5:J5)</f>
        <v>82.13056897318431</v>
      </c>
      <c r="L5" s="7"/>
      <c r="M5" s="7"/>
      <c r="N5" s="7"/>
    </row>
    <row r="6" spans="1:14" x14ac:dyDescent="0.2">
      <c r="A6" s="61" t="s">
        <v>32</v>
      </c>
      <c r="B6" s="61"/>
      <c r="C6" s="61"/>
      <c r="D6" s="40">
        <f>'Pricing Score Calculation'!E7</f>
        <v>29.119565217391305</v>
      </c>
      <c r="E6" s="44">
        <v>20</v>
      </c>
      <c r="F6" s="44">
        <v>12</v>
      </c>
      <c r="G6" s="44">
        <v>8</v>
      </c>
      <c r="H6" s="44">
        <v>8</v>
      </c>
      <c r="I6" s="44">
        <v>5</v>
      </c>
      <c r="J6" s="49">
        <f>HUB!J6</f>
        <v>10</v>
      </c>
      <c r="K6" s="41">
        <f t="shared" si="0"/>
        <v>92.119565217391312</v>
      </c>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
  <sheetViews>
    <sheetView workbookViewId="0">
      <selection activeCell="J4" sqref="J4:J6"/>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row>
    <row r="3" spans="1:14" x14ac:dyDescent="0.2">
      <c r="A3" s="62"/>
      <c r="B3" s="62"/>
      <c r="C3" s="62"/>
      <c r="D3" s="39" t="s">
        <v>6</v>
      </c>
      <c r="E3" s="22" t="s">
        <v>7</v>
      </c>
      <c r="F3" s="22" t="s">
        <v>8</v>
      </c>
      <c r="G3" s="22" t="s">
        <v>9</v>
      </c>
      <c r="H3" s="22" t="s">
        <v>10</v>
      </c>
      <c r="I3" s="22" t="s">
        <v>11</v>
      </c>
      <c r="J3" s="22" t="s">
        <v>25</v>
      </c>
      <c r="K3" s="23" t="s">
        <v>26</v>
      </c>
      <c r="L3" s="6"/>
      <c r="M3" s="6"/>
      <c r="N3" s="6"/>
    </row>
    <row r="4" spans="1:14" x14ac:dyDescent="0.2">
      <c r="A4" s="61" t="s">
        <v>30</v>
      </c>
      <c r="B4" s="61"/>
      <c r="C4" s="61"/>
      <c r="D4" s="40">
        <f>'Pricing Score Calculation'!E5</f>
        <v>30</v>
      </c>
      <c r="E4" s="45">
        <v>20</v>
      </c>
      <c r="F4" s="45">
        <v>9</v>
      </c>
      <c r="G4" s="45">
        <v>8</v>
      </c>
      <c r="H4" s="45">
        <v>8</v>
      </c>
      <c r="I4" s="45">
        <v>4</v>
      </c>
      <c r="J4" s="26">
        <f>HUB!J4</f>
        <v>10</v>
      </c>
      <c r="K4" s="41">
        <f>SUM(D4:J4)</f>
        <v>89</v>
      </c>
      <c r="L4" s="7"/>
      <c r="M4" s="7"/>
      <c r="N4" s="7"/>
    </row>
    <row r="5" spans="1:14" x14ac:dyDescent="0.2">
      <c r="A5" s="61" t="s">
        <v>31</v>
      </c>
      <c r="B5" s="61"/>
      <c r="C5" s="61"/>
      <c r="D5" s="40">
        <f>'Pricing Score Calculation'!E6</f>
        <v>29.130568973184307</v>
      </c>
      <c r="E5" s="45">
        <v>8</v>
      </c>
      <c r="F5" s="45">
        <v>9</v>
      </c>
      <c r="G5" s="45">
        <v>8</v>
      </c>
      <c r="H5" s="45">
        <v>8</v>
      </c>
      <c r="I5" s="45">
        <v>4</v>
      </c>
      <c r="J5" s="49">
        <f>HUB!J5</f>
        <v>10</v>
      </c>
      <c r="K5" s="41">
        <f t="shared" ref="K5:K6" si="0">SUM(D5:J5)</f>
        <v>76.13056897318431</v>
      </c>
      <c r="L5" s="7"/>
      <c r="M5" s="7"/>
      <c r="N5" s="7"/>
    </row>
    <row r="6" spans="1:14" x14ac:dyDescent="0.2">
      <c r="A6" s="61" t="s">
        <v>32</v>
      </c>
      <c r="B6" s="61"/>
      <c r="C6" s="61"/>
      <c r="D6" s="40">
        <f>'Pricing Score Calculation'!E7</f>
        <v>29.119565217391305</v>
      </c>
      <c r="E6" s="45">
        <v>20</v>
      </c>
      <c r="F6" s="45">
        <v>15</v>
      </c>
      <c r="G6" s="45">
        <v>10</v>
      </c>
      <c r="H6" s="45">
        <v>10</v>
      </c>
      <c r="I6" s="45">
        <v>5</v>
      </c>
      <c r="J6" s="49">
        <f>HUB!J6</f>
        <v>10</v>
      </c>
      <c r="K6" s="41">
        <f t="shared" si="0"/>
        <v>99.119565217391312</v>
      </c>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
  <sheetViews>
    <sheetView workbookViewId="0">
      <selection activeCell="J4" sqref="J4:J6"/>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c r="J2" s="3"/>
    </row>
    <row r="3" spans="1:14" x14ac:dyDescent="0.2">
      <c r="A3" s="62"/>
      <c r="B3" s="62"/>
      <c r="C3" s="62"/>
      <c r="D3" s="39" t="s">
        <v>6</v>
      </c>
      <c r="E3" s="22" t="s">
        <v>7</v>
      </c>
      <c r="F3" s="22" t="s">
        <v>8</v>
      </c>
      <c r="G3" s="22" t="s">
        <v>9</v>
      </c>
      <c r="H3" s="22" t="s">
        <v>10</v>
      </c>
      <c r="I3" s="22" t="s">
        <v>11</v>
      </c>
      <c r="J3" s="22" t="s">
        <v>25</v>
      </c>
      <c r="K3" s="23" t="s">
        <v>26</v>
      </c>
      <c r="L3" s="6"/>
      <c r="M3" s="6"/>
      <c r="N3" s="6"/>
    </row>
    <row r="4" spans="1:14" x14ac:dyDescent="0.2">
      <c r="A4" s="61" t="s">
        <v>30</v>
      </c>
      <c r="B4" s="61"/>
      <c r="C4" s="61"/>
      <c r="D4" s="40">
        <f>'Pricing Score Calculation'!E5</f>
        <v>30</v>
      </c>
      <c r="E4" s="46">
        <v>18</v>
      </c>
      <c r="F4" s="46">
        <v>13.5</v>
      </c>
      <c r="G4" s="46">
        <v>8.4</v>
      </c>
      <c r="H4" s="46">
        <v>8.8000000000000007</v>
      </c>
      <c r="I4" s="46">
        <v>4.5</v>
      </c>
      <c r="J4" s="26">
        <f>HUB!J4</f>
        <v>10</v>
      </c>
      <c r="K4" s="41">
        <f>SUM(D4:J4)</f>
        <v>93.2</v>
      </c>
      <c r="L4" s="7"/>
      <c r="M4" s="7"/>
      <c r="N4" s="7"/>
    </row>
    <row r="5" spans="1:14" x14ac:dyDescent="0.2">
      <c r="A5" s="61" t="s">
        <v>31</v>
      </c>
      <c r="B5" s="61"/>
      <c r="C5" s="61"/>
      <c r="D5" s="40">
        <f>'Pricing Score Calculation'!E6</f>
        <v>29.130568973184307</v>
      </c>
      <c r="E5" s="46">
        <v>14</v>
      </c>
      <c r="F5" s="46">
        <v>12.299999999999999</v>
      </c>
      <c r="G5" s="46">
        <v>8</v>
      </c>
      <c r="H5" s="46">
        <v>8.1999999999999993</v>
      </c>
      <c r="I5" s="46">
        <v>4</v>
      </c>
      <c r="J5" s="49">
        <f>HUB!J5</f>
        <v>10</v>
      </c>
      <c r="K5" s="41">
        <f t="shared" ref="K5:K6" si="0">SUM(D5:J5)</f>
        <v>85.63056897318431</v>
      </c>
      <c r="L5" s="7"/>
      <c r="M5" s="7"/>
      <c r="N5" s="7"/>
    </row>
    <row r="6" spans="1:14" x14ac:dyDescent="0.2">
      <c r="A6" s="61" t="s">
        <v>32</v>
      </c>
      <c r="B6" s="61"/>
      <c r="C6" s="61"/>
      <c r="D6" s="40">
        <f>'Pricing Score Calculation'!E7</f>
        <v>29.119565217391305</v>
      </c>
      <c r="E6" s="46">
        <v>18</v>
      </c>
      <c r="F6" s="46">
        <v>13.5</v>
      </c>
      <c r="G6" s="46">
        <v>8.1999999999999993</v>
      </c>
      <c r="H6" s="46">
        <v>9</v>
      </c>
      <c r="I6" s="46">
        <v>4.5999999999999996</v>
      </c>
      <c r="J6" s="49">
        <f>HUB!J6</f>
        <v>10</v>
      </c>
      <c r="K6" s="41">
        <f t="shared" si="0"/>
        <v>92.419565217391295</v>
      </c>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9"/>
  <sheetViews>
    <sheetView workbookViewId="0">
      <selection activeCell="J4" sqref="J4:J6"/>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62"/>
      <c r="B3" s="62"/>
      <c r="C3" s="62"/>
      <c r="D3" s="39" t="s">
        <v>6</v>
      </c>
      <c r="E3" s="22" t="s">
        <v>7</v>
      </c>
      <c r="F3" s="22" t="s">
        <v>8</v>
      </c>
      <c r="G3" s="22" t="s">
        <v>9</v>
      </c>
      <c r="H3" s="22" t="s">
        <v>10</v>
      </c>
      <c r="I3" s="22" t="s">
        <v>11</v>
      </c>
      <c r="J3" s="22" t="s">
        <v>25</v>
      </c>
      <c r="K3" s="23" t="s">
        <v>26</v>
      </c>
      <c r="L3" s="6"/>
      <c r="M3" s="6"/>
      <c r="N3" s="6"/>
      <c r="O3" s="7"/>
    </row>
    <row r="4" spans="1:15" x14ac:dyDescent="0.2">
      <c r="A4" s="61" t="s">
        <v>30</v>
      </c>
      <c r="B4" s="61"/>
      <c r="C4" s="61"/>
      <c r="D4" s="40">
        <f>'Pricing Score Calculation'!E5</f>
        <v>30</v>
      </c>
      <c r="E4" s="47">
        <v>17.600000000000001</v>
      </c>
      <c r="F4" s="47">
        <v>10.199999999999999</v>
      </c>
      <c r="G4" s="47">
        <v>8</v>
      </c>
      <c r="H4" s="47">
        <v>8</v>
      </c>
      <c r="I4" s="47">
        <v>4</v>
      </c>
      <c r="J4" s="26">
        <f>HUB!J4</f>
        <v>10</v>
      </c>
      <c r="K4" s="41">
        <f>SUM(D4:J4)</f>
        <v>87.8</v>
      </c>
      <c r="L4" s="7"/>
      <c r="M4" s="7"/>
      <c r="N4" s="7"/>
      <c r="O4" s="7"/>
    </row>
    <row r="5" spans="1:15" x14ac:dyDescent="0.2">
      <c r="A5" s="61" t="s">
        <v>31</v>
      </c>
      <c r="B5" s="61"/>
      <c r="C5" s="61"/>
      <c r="D5" s="40">
        <f>'Pricing Score Calculation'!E6</f>
        <v>29.130568973184307</v>
      </c>
      <c r="E5" s="47">
        <v>12</v>
      </c>
      <c r="F5" s="47">
        <v>9</v>
      </c>
      <c r="G5" s="47">
        <v>6.8</v>
      </c>
      <c r="H5" s="47">
        <v>8</v>
      </c>
      <c r="I5" s="47">
        <v>4</v>
      </c>
      <c r="J5" s="49">
        <f>HUB!J5</f>
        <v>10</v>
      </c>
      <c r="K5" s="41">
        <f t="shared" ref="K5:K6" si="0">SUM(D5:J5)</f>
        <v>78.930568973184307</v>
      </c>
      <c r="L5" s="7"/>
      <c r="M5" s="7"/>
      <c r="N5" s="7"/>
      <c r="O5" s="7"/>
    </row>
    <row r="6" spans="1:15" x14ac:dyDescent="0.2">
      <c r="A6" s="61" t="s">
        <v>32</v>
      </c>
      <c r="B6" s="61"/>
      <c r="C6" s="61"/>
      <c r="D6" s="40">
        <f>'Pricing Score Calculation'!E7</f>
        <v>29.119565217391305</v>
      </c>
      <c r="E6" s="47">
        <v>18.8</v>
      </c>
      <c r="F6" s="47">
        <v>9.6000000000000014</v>
      </c>
      <c r="G6" s="47">
        <v>8.4</v>
      </c>
      <c r="H6" s="47">
        <v>8</v>
      </c>
      <c r="I6" s="47">
        <v>4</v>
      </c>
      <c r="J6" s="49">
        <f>HUB!J6</f>
        <v>10</v>
      </c>
      <c r="K6" s="41">
        <f t="shared" si="0"/>
        <v>87.919565217391309</v>
      </c>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row>
    <row r="11" spans="1:15" x14ac:dyDescent="0.2">
      <c r="A11" s="7"/>
      <c r="B11" s="7"/>
      <c r="C11" s="7"/>
      <c r="D11" s="7"/>
      <c r="E11" s="7"/>
      <c r="F11" s="7"/>
      <c r="G11" s="7"/>
      <c r="H11" s="7"/>
      <c r="I11" s="7"/>
      <c r="J11" s="7"/>
      <c r="K11" s="7"/>
      <c r="L11" s="7"/>
      <c r="M11" s="7"/>
      <c r="N11" s="7"/>
    </row>
    <row r="12" spans="1:15" x14ac:dyDescent="0.2">
      <c r="A12" s="7"/>
      <c r="B12" s="7"/>
      <c r="C12" s="7"/>
      <c r="D12" s="7"/>
      <c r="E12" s="7"/>
      <c r="F12" s="7"/>
      <c r="G12" s="7"/>
      <c r="H12" s="7"/>
      <c r="I12" s="7"/>
      <c r="J12" s="7"/>
      <c r="K12" s="7"/>
      <c r="L12" s="7"/>
      <c r="M12" s="7"/>
      <c r="N12" s="7"/>
    </row>
    <row r="13" spans="1:15" x14ac:dyDescent="0.2">
      <c r="A13" s="7"/>
      <c r="B13" s="7"/>
      <c r="C13" s="7"/>
      <c r="D13" s="7"/>
      <c r="E13" s="7"/>
      <c r="F13" s="7"/>
      <c r="G13" s="7"/>
      <c r="H13" s="7"/>
      <c r="I13" s="7"/>
      <c r="J13" s="7"/>
      <c r="K13" s="7"/>
      <c r="L13" s="7"/>
      <c r="M13" s="7"/>
      <c r="N13" s="7"/>
    </row>
    <row r="14" spans="1:15" x14ac:dyDescent="0.2">
      <c r="A14" s="7"/>
      <c r="B14" s="7"/>
      <c r="C14" s="7"/>
      <c r="D14" s="7"/>
      <c r="E14" s="7"/>
      <c r="F14" s="7"/>
      <c r="G14" s="7"/>
      <c r="H14" s="7"/>
      <c r="I14" s="7"/>
      <c r="J14" s="7"/>
      <c r="K14" s="7"/>
      <c r="L14" s="7"/>
      <c r="M14" s="7"/>
      <c r="N14" s="7"/>
    </row>
    <row r="15" spans="1:15" x14ac:dyDescent="0.2">
      <c r="A15" s="7"/>
      <c r="B15" s="7"/>
      <c r="C15" s="7"/>
      <c r="D15" s="7"/>
      <c r="E15" s="7"/>
      <c r="F15" s="7"/>
      <c r="G15" s="7"/>
      <c r="H15" s="7"/>
      <c r="I15" s="7"/>
      <c r="J15" s="7"/>
      <c r="K15" s="7"/>
      <c r="L15" s="7"/>
      <c r="M15" s="7"/>
      <c r="N15" s="7"/>
    </row>
    <row r="16" spans="1:15"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
  <sheetViews>
    <sheetView workbookViewId="0">
      <selection activeCell="A3" sqref="A3:L16"/>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4" ht="15.75" x14ac:dyDescent="0.25">
      <c r="A1" s="9" t="s">
        <v>0</v>
      </c>
      <c r="B1" s="8"/>
      <c r="C1" s="8"/>
      <c r="D1" s="8"/>
      <c r="E1" s="4"/>
      <c r="F1" s="4"/>
      <c r="G1" s="4"/>
      <c r="H1" s="4"/>
      <c r="I1" s="4"/>
    </row>
    <row r="2" spans="1:14" ht="15.75" x14ac:dyDescent="0.25">
      <c r="A2" s="4"/>
      <c r="B2" s="3"/>
      <c r="C2" s="3"/>
      <c r="D2" s="3"/>
      <c r="E2" s="3"/>
      <c r="F2" s="3"/>
      <c r="G2" s="3"/>
      <c r="H2" s="3"/>
      <c r="I2" s="3"/>
      <c r="J2" s="3"/>
    </row>
    <row r="3" spans="1:14" x14ac:dyDescent="0.2">
      <c r="A3" s="62"/>
      <c r="B3" s="62"/>
      <c r="C3" s="62"/>
      <c r="D3" s="39" t="s">
        <v>6</v>
      </c>
      <c r="E3" s="22" t="s">
        <v>7</v>
      </c>
      <c r="F3" s="22" t="s">
        <v>8</v>
      </c>
      <c r="G3" s="22" t="s">
        <v>9</v>
      </c>
      <c r="H3" s="22" t="s">
        <v>10</v>
      </c>
      <c r="I3" s="22" t="s">
        <v>11</v>
      </c>
      <c r="J3" s="22" t="s">
        <v>25</v>
      </c>
      <c r="K3" s="23" t="s">
        <v>26</v>
      </c>
      <c r="L3" s="6"/>
      <c r="M3" s="6"/>
      <c r="N3" s="6"/>
    </row>
    <row r="4" spans="1:14" x14ac:dyDescent="0.2">
      <c r="A4" s="61" t="s">
        <v>30</v>
      </c>
      <c r="B4" s="61"/>
      <c r="C4" s="61"/>
      <c r="D4" s="40">
        <f>'Pricing Score Calculation'!E5</f>
        <v>30</v>
      </c>
      <c r="E4" s="48">
        <v>18</v>
      </c>
      <c r="F4" s="48">
        <v>9.6000000000000014</v>
      </c>
      <c r="G4" s="48">
        <v>8.8000000000000007</v>
      </c>
      <c r="H4" s="48">
        <v>7</v>
      </c>
      <c r="I4" s="48">
        <v>2.4</v>
      </c>
      <c r="J4" s="26">
        <f>HUB!J4</f>
        <v>10</v>
      </c>
      <c r="K4" s="41">
        <f>SUM(D4:J4)</f>
        <v>85.800000000000011</v>
      </c>
    </row>
    <row r="5" spans="1:14" x14ac:dyDescent="0.2">
      <c r="A5" s="61" t="s">
        <v>31</v>
      </c>
      <c r="B5" s="61"/>
      <c r="C5" s="61"/>
      <c r="D5" s="40">
        <f>'Pricing Score Calculation'!E6</f>
        <v>29.130568973184307</v>
      </c>
      <c r="E5" s="48">
        <v>12</v>
      </c>
      <c r="F5" s="48">
        <v>14.399999999999999</v>
      </c>
      <c r="G5" s="48">
        <v>6.8</v>
      </c>
      <c r="H5" s="48">
        <v>6.8</v>
      </c>
      <c r="I5" s="48">
        <v>3.4</v>
      </c>
      <c r="J5" s="49">
        <f>HUB!J5</f>
        <v>10</v>
      </c>
      <c r="K5" s="41">
        <f t="shared" ref="K5:K6" si="0">SUM(D5:J5)</f>
        <v>82.530568973184316</v>
      </c>
    </row>
    <row r="6" spans="1:14" x14ac:dyDescent="0.2">
      <c r="A6" s="61" t="s">
        <v>32</v>
      </c>
      <c r="B6" s="61"/>
      <c r="C6" s="61"/>
      <c r="D6" s="40">
        <f>'Pricing Score Calculation'!E7</f>
        <v>29.119565217391305</v>
      </c>
      <c r="E6" s="48">
        <v>19.2</v>
      </c>
      <c r="F6" s="48">
        <v>13.5</v>
      </c>
      <c r="G6" s="48">
        <v>8.8000000000000007</v>
      </c>
      <c r="H6" s="48">
        <v>8.4</v>
      </c>
      <c r="I6" s="48">
        <v>4.5</v>
      </c>
      <c r="J6" s="49">
        <f>HUB!J6</f>
        <v>10</v>
      </c>
      <c r="K6" s="41">
        <f t="shared" si="0"/>
        <v>93.519565217391303</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9AE70-8B53-40FE-9B3F-5D42571EB8E5}">
  <dimension ref="A1:N6"/>
  <sheetViews>
    <sheetView workbookViewId="0">
      <selection activeCell="L16" sqref="L16"/>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4" ht="15.75" x14ac:dyDescent="0.25">
      <c r="A1" s="9" t="s">
        <v>0</v>
      </c>
      <c r="B1" s="8"/>
      <c r="C1" s="8"/>
      <c r="D1" s="8"/>
      <c r="E1" s="4"/>
      <c r="F1" s="4"/>
      <c r="G1" s="4"/>
      <c r="H1" s="4"/>
      <c r="I1" s="4"/>
    </row>
    <row r="2" spans="1:14" ht="15.75" x14ac:dyDescent="0.25">
      <c r="A2" s="4"/>
      <c r="B2" s="3"/>
      <c r="C2" s="3"/>
      <c r="D2" s="3"/>
      <c r="E2" s="3"/>
      <c r="F2" s="3"/>
      <c r="G2" s="3"/>
      <c r="H2" s="3"/>
      <c r="I2" s="3"/>
      <c r="J2" s="3"/>
    </row>
    <row r="3" spans="1:14" x14ac:dyDescent="0.2">
      <c r="A3" s="62"/>
      <c r="B3" s="62"/>
      <c r="C3" s="62"/>
      <c r="D3" s="39" t="s">
        <v>6</v>
      </c>
      <c r="E3" s="22" t="s">
        <v>7</v>
      </c>
      <c r="F3" s="22" t="s">
        <v>8</v>
      </c>
      <c r="G3" s="22" t="s">
        <v>9</v>
      </c>
      <c r="H3" s="22" t="s">
        <v>10</v>
      </c>
      <c r="I3" s="22" t="s">
        <v>11</v>
      </c>
      <c r="J3" s="22" t="s">
        <v>25</v>
      </c>
      <c r="K3" s="23" t="s">
        <v>26</v>
      </c>
      <c r="L3" s="6"/>
      <c r="M3" s="6"/>
      <c r="N3" s="6"/>
    </row>
    <row r="4" spans="1:14" x14ac:dyDescent="0.2">
      <c r="A4" s="61" t="s">
        <v>30</v>
      </c>
      <c r="B4" s="61"/>
      <c r="C4" s="61"/>
      <c r="D4" s="40">
        <f>'Pricing Score Calculation'!E5</f>
        <v>30</v>
      </c>
      <c r="E4" s="55">
        <v>18</v>
      </c>
      <c r="F4" s="55">
        <v>12</v>
      </c>
      <c r="G4" s="55">
        <v>8</v>
      </c>
      <c r="H4" s="55">
        <v>8</v>
      </c>
      <c r="I4" s="55">
        <v>4</v>
      </c>
      <c r="J4" s="55">
        <f>HUB!J4</f>
        <v>10</v>
      </c>
      <c r="K4" s="41">
        <f>SUM(D4:J4)</f>
        <v>90</v>
      </c>
    </row>
    <row r="5" spans="1:14" x14ac:dyDescent="0.2">
      <c r="A5" s="61" t="s">
        <v>31</v>
      </c>
      <c r="B5" s="61"/>
      <c r="C5" s="61"/>
      <c r="D5" s="40">
        <f>'Pricing Score Calculation'!E6</f>
        <v>29.130568973184307</v>
      </c>
      <c r="E5" s="55">
        <v>14</v>
      </c>
      <c r="F5" s="55">
        <v>9</v>
      </c>
      <c r="G5" s="55">
        <v>6</v>
      </c>
      <c r="H5" s="55">
        <v>6</v>
      </c>
      <c r="I5" s="55">
        <v>3</v>
      </c>
      <c r="J5" s="55">
        <f>HUB!J5</f>
        <v>10</v>
      </c>
      <c r="K5" s="41">
        <f t="shared" ref="K5:K6" si="0">SUM(D5:J5)</f>
        <v>77.13056897318431</v>
      </c>
    </row>
    <row r="6" spans="1:14" x14ac:dyDescent="0.2">
      <c r="A6" s="61" t="s">
        <v>32</v>
      </c>
      <c r="B6" s="61"/>
      <c r="C6" s="61"/>
      <c r="D6" s="40">
        <f>'Pricing Score Calculation'!E7</f>
        <v>29.119565217391305</v>
      </c>
      <c r="E6" s="55">
        <v>14</v>
      </c>
      <c r="F6" s="55">
        <v>9</v>
      </c>
      <c r="G6" s="55">
        <v>7</v>
      </c>
      <c r="H6" s="55">
        <v>7</v>
      </c>
      <c r="I6" s="55">
        <v>3.5</v>
      </c>
      <c r="J6" s="55">
        <f>HUB!J6</f>
        <v>10</v>
      </c>
      <c r="K6" s="41">
        <f t="shared" si="0"/>
        <v>79.619565217391312</v>
      </c>
    </row>
  </sheetData>
  <mergeCells count="4">
    <mergeCell ref="A3:C3"/>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N6"/>
  <sheetViews>
    <sheetView workbookViewId="0">
      <selection activeCell="K43" sqref="K43"/>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4" ht="15.75" x14ac:dyDescent="0.25">
      <c r="A1" s="9" t="s">
        <v>0</v>
      </c>
      <c r="B1" s="8"/>
      <c r="C1" s="8"/>
      <c r="D1" s="8"/>
      <c r="E1" s="4"/>
      <c r="F1" s="4"/>
      <c r="G1" s="4"/>
      <c r="H1" s="4"/>
      <c r="I1" s="4"/>
    </row>
    <row r="2" spans="1:14" ht="15.75" x14ac:dyDescent="0.25">
      <c r="A2" s="4"/>
      <c r="B2" s="3"/>
      <c r="C2" s="3"/>
      <c r="D2" s="3"/>
      <c r="E2" s="3"/>
      <c r="F2" s="3"/>
      <c r="G2" s="3"/>
      <c r="H2" s="3"/>
      <c r="I2" s="3"/>
      <c r="J2" s="3"/>
    </row>
    <row r="3" spans="1:14" x14ac:dyDescent="0.2">
      <c r="A3" s="62"/>
      <c r="B3" s="62"/>
      <c r="C3" s="62"/>
      <c r="D3" s="39" t="s">
        <v>6</v>
      </c>
      <c r="E3" s="22" t="s">
        <v>7</v>
      </c>
      <c r="F3" s="22" t="s">
        <v>8</v>
      </c>
      <c r="G3" s="22" t="s">
        <v>9</v>
      </c>
      <c r="H3" s="22" t="s">
        <v>10</v>
      </c>
      <c r="I3" s="22" t="s">
        <v>11</v>
      </c>
      <c r="J3" s="22" t="s">
        <v>25</v>
      </c>
      <c r="K3" s="23" t="s">
        <v>26</v>
      </c>
      <c r="L3" s="6"/>
      <c r="M3" s="6"/>
      <c r="N3" s="6"/>
    </row>
    <row r="4" spans="1:14" x14ac:dyDescent="0.2">
      <c r="A4" s="61" t="s">
        <v>30</v>
      </c>
      <c r="B4" s="61"/>
      <c r="C4" s="61"/>
      <c r="D4" s="40"/>
      <c r="E4" s="26"/>
      <c r="F4" s="26"/>
      <c r="G4" s="26"/>
      <c r="H4" s="26"/>
      <c r="I4" s="26"/>
      <c r="J4" s="50">
        <v>10</v>
      </c>
      <c r="K4" s="41">
        <f>SUM(D4:J4)</f>
        <v>10</v>
      </c>
    </row>
    <row r="5" spans="1:14" x14ac:dyDescent="0.2">
      <c r="A5" s="61" t="s">
        <v>31</v>
      </c>
      <c r="B5" s="61"/>
      <c r="C5" s="61"/>
      <c r="D5" s="40"/>
      <c r="E5" s="26"/>
      <c r="F5" s="26"/>
      <c r="G5" s="26"/>
      <c r="H5" s="26"/>
      <c r="I5" s="26"/>
      <c r="J5" s="50">
        <v>10</v>
      </c>
      <c r="K5" s="41">
        <f t="shared" ref="K5:K6" si="0">SUM(D5:J5)</f>
        <v>10</v>
      </c>
    </row>
    <row r="6" spans="1:14" x14ac:dyDescent="0.2">
      <c r="A6" s="61" t="s">
        <v>32</v>
      </c>
      <c r="B6" s="61"/>
      <c r="C6" s="61"/>
      <c r="D6" s="40"/>
      <c r="E6" s="26"/>
      <c r="F6" s="26"/>
      <c r="G6" s="26"/>
      <c r="H6" s="26"/>
      <c r="I6" s="26"/>
      <c r="J6" s="50">
        <v>10</v>
      </c>
      <c r="K6" s="41">
        <f t="shared" si="0"/>
        <v>10</v>
      </c>
    </row>
  </sheetData>
  <mergeCells count="4">
    <mergeCell ref="A3:C3"/>
    <mergeCell ref="A4:C4"/>
    <mergeCell ref="A5:C5"/>
    <mergeCell ref="A6:C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8"/>
  <sheetViews>
    <sheetView workbookViewId="0">
      <selection activeCell="A30" sqref="A30"/>
    </sheetView>
  </sheetViews>
  <sheetFormatPr defaultRowHeight="12.75" x14ac:dyDescent="0.2"/>
  <cols>
    <col min="1" max="1" width="36.140625" style="7" customWidth="1"/>
    <col min="2" max="2" width="23.5703125" style="7" customWidth="1"/>
    <col min="3" max="3" width="13.28515625" style="7" customWidth="1"/>
    <col min="4" max="4" width="14.5703125" style="7" bestFit="1" customWidth="1"/>
    <col min="5" max="5" width="13.28515625" style="7" customWidth="1"/>
    <col min="6" max="6" width="16.85546875" style="7" customWidth="1"/>
    <col min="7" max="16384" width="9.140625" style="7"/>
  </cols>
  <sheetData>
    <row r="1" spans="1:16" ht="24" customHeight="1" thickBot="1" x14ac:dyDescent="0.25">
      <c r="A1" s="67" t="s">
        <v>23</v>
      </c>
      <c r="B1" s="67"/>
      <c r="C1" s="36"/>
      <c r="D1" s="36"/>
      <c r="E1" s="36"/>
    </row>
    <row r="2" spans="1:16" x14ac:dyDescent="0.2">
      <c r="A2" s="69" t="s">
        <v>17</v>
      </c>
      <c r="B2" s="72" t="s">
        <v>18</v>
      </c>
      <c r="C2" s="75" t="s">
        <v>21</v>
      </c>
      <c r="D2" s="75" t="s">
        <v>19</v>
      </c>
      <c r="E2" s="75" t="s">
        <v>20</v>
      </c>
      <c r="G2" s="68" t="s">
        <v>29</v>
      </c>
      <c r="H2" s="68"/>
      <c r="I2" s="68"/>
      <c r="J2" s="68"/>
      <c r="K2" s="68"/>
      <c r="L2" s="68"/>
      <c r="M2" s="68"/>
      <c r="N2" s="68"/>
      <c r="O2" s="68"/>
      <c r="P2" s="68"/>
    </row>
    <row r="3" spans="1:16" x14ac:dyDescent="0.2">
      <c r="A3" s="70"/>
      <c r="B3" s="73"/>
      <c r="C3" s="76"/>
      <c r="D3" s="76"/>
      <c r="E3" s="76"/>
      <c r="G3" s="68"/>
      <c r="H3" s="68"/>
      <c r="I3" s="68"/>
      <c r="J3" s="68"/>
      <c r="K3" s="68"/>
      <c r="L3" s="68"/>
      <c r="M3" s="68"/>
      <c r="N3" s="68"/>
      <c r="O3" s="68"/>
      <c r="P3" s="68"/>
    </row>
    <row r="4" spans="1:16" ht="13.5" thickBot="1" x14ac:dyDescent="0.25">
      <c r="A4" s="71"/>
      <c r="B4" s="74"/>
      <c r="C4" s="77"/>
      <c r="D4" s="77"/>
      <c r="E4" s="77"/>
      <c r="G4" s="68"/>
      <c r="H4" s="68"/>
      <c r="I4" s="68"/>
      <c r="J4" s="68"/>
      <c r="K4" s="68"/>
      <c r="L4" s="68"/>
      <c r="M4" s="68"/>
      <c r="N4" s="68"/>
      <c r="O4" s="68"/>
      <c r="P4" s="68"/>
    </row>
    <row r="5" spans="1:16" x14ac:dyDescent="0.2">
      <c r="A5" s="27" t="s">
        <v>30</v>
      </c>
      <c r="B5" s="38">
        <v>22325000</v>
      </c>
      <c r="C5" s="63">
        <v>30</v>
      </c>
      <c r="D5" s="65">
        <f>MIN(B5:B7)</f>
        <v>22325000</v>
      </c>
      <c r="E5" s="29">
        <f>$C$5*($D$5/B5)</f>
        <v>30</v>
      </c>
    </row>
    <row r="6" spans="1:16" x14ac:dyDescent="0.2">
      <c r="A6" s="27" t="s">
        <v>31</v>
      </c>
      <c r="B6" s="38">
        <v>22991312</v>
      </c>
      <c r="C6" s="64"/>
      <c r="D6" s="66"/>
      <c r="E6" s="29">
        <f t="shared" ref="E6:E7" si="0">$C$5*($D$5/B6)</f>
        <v>29.130568973184307</v>
      </c>
    </row>
    <row r="7" spans="1:16" x14ac:dyDescent="0.2">
      <c r="A7" s="27" t="s">
        <v>32</v>
      </c>
      <c r="B7" s="38">
        <v>23000000</v>
      </c>
      <c r="C7" s="64"/>
      <c r="D7" s="66"/>
      <c r="E7" s="29">
        <f t="shared" si="0"/>
        <v>29.119565217391305</v>
      </c>
    </row>
    <row r="8" spans="1:16" x14ac:dyDescent="0.2">
      <c r="I8" s="37"/>
      <c r="J8" s="37"/>
      <c r="K8" s="37"/>
      <c r="L8" s="37"/>
      <c r="M8" s="37"/>
      <c r="N8" s="37"/>
      <c r="O8" s="37"/>
    </row>
  </sheetData>
  <mergeCells count="9">
    <mergeCell ref="C5:C7"/>
    <mergeCell ref="D5:D7"/>
    <mergeCell ref="A1:B1"/>
    <mergeCell ref="G2:P4"/>
    <mergeCell ref="A2:A4"/>
    <mergeCell ref="B2:B4"/>
    <mergeCell ref="C2:C4"/>
    <mergeCell ref="D2:D4"/>
    <mergeCell ref="E2:E4"/>
  </mergeCell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vt:lpstr>
      <vt:lpstr>2</vt:lpstr>
      <vt:lpstr>3</vt:lpstr>
      <vt:lpstr>4</vt:lpstr>
      <vt:lpstr>5</vt:lpstr>
      <vt:lpstr>6</vt:lpstr>
      <vt:lpstr>7</vt:lpstr>
      <vt:lpstr>HUB</vt:lpstr>
      <vt:lpstr>Pricing Score Calculation</vt:lpstr>
      <vt:lpstr>Summary</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2023-06-08T20:43:03Z</dcterms:modified>
</cp:coreProperties>
</file>